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omments1.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omments2.xml" ContentType="application/vnd.openxmlformats-officedocument.spreadsheetml.comments+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500" windowHeight="10920" tabRatio="891" activeTab="46"/>
  </bookViews>
  <sheets>
    <sheet name="Datos Generales" sheetId="19" r:id="rId1"/>
    <sheet name="02-02 Conciliación Banc" sheetId="10" r:id="rId2"/>
    <sheet name=" Conc. Bancaria Dic-2023 excel" sheetId="66" r:id="rId3"/>
    <sheet name="02-17 Estado de Mov. Bancarios" sheetId="23" r:id="rId4"/>
    <sheet name="02-18 Movimientos Ant. Fin." sheetId="24" r:id="rId5"/>
    <sheet name="02-19 a Arqueo de Caja" sheetId="20" r:id="rId6"/>
    <sheet name="ASIENTO CAJA CHICA- 37" sheetId="41" r:id="rId7"/>
    <sheet name="02-19 b Arqueo de cheques" sheetId="13" r:id="rId8"/>
    <sheet name="02-22 Transf. Recibidas" sheetId="14" r:id="rId9"/>
    <sheet name="02-2- Deuda Administativa" sheetId="99" r:id="rId10"/>
    <sheet name="asiento 70" sheetId="96" r:id="rId11"/>
    <sheet name="asiento 71" sheetId="95" r:id="rId12"/>
    <sheet name="asiento 72" sheetId="97" r:id="rId13"/>
    <sheet name="asiento 73" sheetId="98" r:id="rId14"/>
    <sheet name="asiento 74" sheetId="94" r:id="rId15"/>
    <sheet name="asiento 38" sheetId="42" r:id="rId16"/>
    <sheet name="asiento 39" sheetId="43" r:id="rId17"/>
    <sheet name="asiento 40" sheetId="44" r:id="rId18"/>
    <sheet name="asiento 41" sheetId="45" r:id="rId19"/>
    <sheet name="asiento 42" sheetId="46" r:id="rId20"/>
    <sheet name="asiento 43" sheetId="73" r:id="rId21"/>
    <sheet name="asiento 44" sheetId="75" r:id="rId22"/>
    <sheet name="asiento 45" sheetId="77" r:id="rId23"/>
    <sheet name="asiento 46" sheetId="78" r:id="rId24"/>
    <sheet name="asiento 47" sheetId="83" r:id="rId25"/>
    <sheet name="asiento 48" sheetId="82" r:id="rId26"/>
    <sheet name="asiento 49" sheetId="81" r:id="rId27"/>
    <sheet name="asiento 50" sheetId="80" r:id="rId28"/>
    <sheet name="asiento 51" sheetId="79" r:id="rId29"/>
    <sheet name="asiento 52" sheetId="76" r:id="rId30"/>
    <sheet name="asiento 53" sheetId="74" r:id="rId31"/>
    <sheet name="asiento 54" sheetId="72" r:id="rId32"/>
    <sheet name="asiento 55" sheetId="85" r:id="rId33"/>
    <sheet name="asiento 56" sheetId="86" r:id="rId34"/>
    <sheet name="asiento 57" sheetId="87" r:id="rId35"/>
    <sheet name="asiento58" sheetId="84" r:id="rId36"/>
    <sheet name="02-30 Comparativo de Bienes." sheetId="38" r:id="rId37"/>
    <sheet name="02-31 Bienes p.f descargo" sheetId="3" r:id="rId38"/>
    <sheet name="02-32-Adq. Bienes para Transf.." sheetId="39" r:id="rId39"/>
    <sheet name="02-33 a Adq. de Inmuebles" sheetId="5" r:id="rId40"/>
    <sheet name="02-33 b Adq. Muebles e Intangib" sheetId="37" r:id="rId41"/>
    <sheet name="02-36-Cheques Ant. Fin." sheetId="6" r:id="rId42"/>
    <sheet name="02-37 Obras en Proceso" sheetId="7" r:id="rId43"/>
    <sheet name="02-43 Inv. de Bienes de Consumo" sheetId="9" state="hidden" r:id="rId44"/>
    <sheet name="02-40 Captacion Directa" sheetId="64" r:id="rId45"/>
    <sheet name="02-43 Inv. de Bienes de Consum" sheetId="40" r:id="rId46"/>
    <sheet name="ASIENTO  75 BIENES DE CONSUMO" sheetId="48" r:id="rId47"/>
    <sheet name="inv. materiales de Limpieza" sheetId="50" r:id="rId48"/>
    <sheet name="inv.Matriales de Oficina" sheetId="51" r:id="rId49"/>
    <sheet name="inv.Prendas de Vestit." sheetId="52" r:id="rId50"/>
    <sheet name="inv. Productos de salud" sheetId="53" r:id="rId51"/>
    <sheet name="02-44 Bienes Inmuebles" sheetId="16" r:id="rId52"/>
    <sheet name="anexo com. al Catastro Nac." sheetId="49" r:id="rId53"/>
    <sheet name="Listado locales en alquiler" sheetId="55" r:id="rId54"/>
    <sheet name="relacion copias contratos alqs" sheetId="57" r:id="rId55"/>
    <sheet name="certif. Catastro Nac." sheetId="56" r:id="rId56"/>
    <sheet name="02-45 Inversiones Financ." sheetId="26" r:id="rId57"/>
    <sheet name="02-46 Propuestas de Asientos " sheetId="34" r:id="rId58"/>
    <sheet name="02-47 Transf. de la Presidencia" sheetId="28" r:id="rId59"/>
    <sheet name="02-48 a Licencias de Software" sheetId="35" r:id="rId60"/>
    <sheet name="02-48 b Pagos Anticip." sheetId="36" r:id="rId61"/>
    <sheet name="02-48 c Amortización Gastos Pag" sheetId="21" r:id="rId62"/>
    <sheet name="02-48 c 1" sheetId="88" r:id="rId63"/>
    <sheet name="ASIENTO SEGURO PPA 59" sheetId="58" r:id="rId64"/>
    <sheet name="asientos 60" sheetId="59" r:id="rId65"/>
    <sheet name="-asiento 61-" sheetId="60" r:id="rId66"/>
    <sheet name="asiento-62-" sheetId="61" r:id="rId67"/>
    <sheet name="asiento sppa 63" sheetId="70" r:id="rId68"/>
    <sheet name="asiento sppa 64" sheetId="69" r:id="rId69"/>
    <sheet name="sppa 65" sheetId="68" r:id="rId70"/>
    <sheet name="asiento 66" sheetId="93" r:id="rId71"/>
    <sheet name="asiento 67" sheetId="92" r:id="rId72"/>
    <sheet name="sppa-68" sheetId="67" r:id="rId73"/>
    <sheet name="sppa 69" sheetId="91" r:id="rId74"/>
    <sheet name="POLIZA SEGUROS RESERVAS" sheetId="100" r:id="rId75"/>
    <sheet name="02-49 a Anticipo Crédito Impos." sheetId="32" r:id="rId76"/>
    <sheet name="02-49 b Cta. x Cobrar Org.Rec." sheetId="31" r:id="rId77"/>
    <sheet name="02-50-Resumen de Valores" sheetId="33" r:id="rId78"/>
    <sheet name="07-01-Planilla Ejec. Rec Ext " sheetId="15" r:id="rId79"/>
    <sheet name="comunicacion de remision" sheetId="71" r:id="rId80"/>
  </sheets>
  <externalReferences>
    <externalReference r:id="rId81"/>
    <externalReference r:id="rId82"/>
    <externalReference r:id="rId83"/>
    <externalReference r:id="rId84"/>
    <externalReference r:id="rId85"/>
    <externalReference r:id="rId86"/>
  </externalReferences>
  <definedNames>
    <definedName name="_xlcn.LinkedTable_Tabla41" hidden="1">[0]!Tabla4</definedName>
    <definedName name="_xlcn.LinkedTable_Tabla461" hidden="1">[0]!Tabla46</definedName>
    <definedName name="_xlnm.Print_Area" localSheetId="1">'02-02 Conciliación Banc'!$B$2:$K$63</definedName>
    <definedName name="_xlnm.Print_Area" localSheetId="3">'02-17 Estado de Mov. Bancarios'!$D$2:$S$43</definedName>
    <definedName name="_xlnm.Print_Area" localSheetId="4">'02-18 Movimientos Ant. Fin.'!$B$2:$Z$42</definedName>
    <definedName name="_xlnm.Print_Area" localSheetId="5">'02-19 a Arqueo de Caja'!$A$3:$J$56</definedName>
    <definedName name="_xlnm.Print_Area" localSheetId="7">'02-19 b Arqueo de cheques'!$B$2:$K$40</definedName>
    <definedName name="_xlnm.Print_Area" localSheetId="8">'02-22 Transf. Recibidas'!$B$3:$L$51</definedName>
    <definedName name="_xlnm.Print_Area" localSheetId="37">'02-31 Bienes p.f descargo'!$C$1:$P$33</definedName>
    <definedName name="_xlnm.Print_Area" localSheetId="38">'02-32-Adq. Bienes para Transf..'!$C$1:$V$41</definedName>
    <definedName name="_xlnm.Print_Area" localSheetId="41">'02-36-Cheques Ant. Fin.'!$B$2:$L$75</definedName>
    <definedName name="_xlnm.Print_Area" localSheetId="42">'02-37 Obras en Proceso'!$C$2:$V$44</definedName>
    <definedName name="_xlnm.Print_Area" localSheetId="43">'02-43 Inv. de Bienes de Consumo'!$C$1:$L$114</definedName>
    <definedName name="_xlnm.Print_Area" localSheetId="51">'02-44 Bienes Inmuebles'!$B$4:$O$30</definedName>
    <definedName name="_xlnm.Print_Area" localSheetId="56">'02-45 Inversiones Financ.'!#REF!</definedName>
    <definedName name="_xlnm.Print_Area" localSheetId="57">'02-46 Propuestas de Asientos '!$C$2:$K$45</definedName>
    <definedName name="_xlnm.Print_Area" localSheetId="59">'02-48 a Licencias de Software'!#REF!</definedName>
    <definedName name="_xlnm.Print_Area" localSheetId="60">'02-48 b Pagos Anticip.'!$B$2:$P$26</definedName>
    <definedName name="_xlnm.Print_Area" localSheetId="61">'02-48 c Amortización Gastos Pag'!$A$2:$Z$31</definedName>
    <definedName name="_xlnm.Print_Area" localSheetId="75">'02-49 a Anticipo Crédito Impos.'!$C$2:$G$45</definedName>
    <definedName name="_xlnm.Print_Area" localSheetId="76">'02-49 b Cta. x Cobrar Org.Rec.'!#REF!</definedName>
    <definedName name="_xlnm.Print_Area" localSheetId="77">'02-50-Resumen de Valores'!$C$1:$I$56</definedName>
    <definedName name="_xlnm.Print_Area" localSheetId="78">'07-01-Planilla Ejec. Rec Ext '!#REF!</definedName>
    <definedName name="_xlnm.Print_Titles" localSheetId="5">'02-19 a Arqueo de Caja'!$3:$16</definedName>
    <definedName name="_xlnm.Print_Titles" localSheetId="8">'02-22 Transf. Recibidas'!$18:$19</definedName>
    <definedName name="_xlnm.Print_Titles" localSheetId="37">'02-31 Bienes p.f descargo'!$14:$15</definedName>
    <definedName name="_xlnm.Print_Titles" localSheetId="38">'02-32-Adq. Bienes para Transf..'!$13:$14</definedName>
    <definedName name="_xlnm.Print_Titles" localSheetId="39">'02-33 a Adq. de Inmuebles'!$12:$13</definedName>
    <definedName name="_xlnm.Print_Titles" localSheetId="41">'02-36-Cheques Ant. Fin.'!$18:$18</definedName>
    <definedName name="_xlnm.Print_Titles" localSheetId="42">'02-37 Obras en Proceso'!$14:$15</definedName>
    <definedName name="_xlnm.Print_Titles" localSheetId="43">'02-43 Inv. de Bienes de Consumo'!$14:$14</definedName>
    <definedName name="_xlnm.Print_Titles" localSheetId="51">'02-44 Bienes Inmuebles'!$13:$13</definedName>
    <definedName name="_xlnm.Print_Titles" localSheetId="58">'02-47 Transf. de la Presidencia'!$17:$17</definedName>
    <definedName name="_xlnm.Print_Titles" localSheetId="75">'02-49 a Anticipo Crédito Impos.'!$19:$20</definedName>
    <definedName name="_xlnm.Print_Titles" localSheetId="76">'02-49 b Cta. x Cobrar Org.Rec.'!#REF!</definedName>
    <definedName name="_xlnm.Print_Titles" localSheetId="77">'02-50-Resumen de Valores'!$17:$17</definedName>
    <definedName name="_xlnm.Print_Titles" localSheetId="78">'07-01-Planilla Ejec. Rec Ext '!#REF!</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46" name="Tabla46" connection="LinkedTable_Tabla46"/>
          <x15:modelTable id="Tabla4" name="Tabla4" connection="LinkedTable_Tabla4"/>
        </x15:modelTables>
        <x15:modelRelationships>
          <x15:modelRelationship fromTable="Tabla46" fromColumn="Columna1" toTable="Tabla4" toColumn="Columna1"/>
        </x15:modelRelationships>
      </x15:dataModel>
    </ext>
  </extLst>
</workbook>
</file>

<file path=xl/calcChain.xml><?xml version="1.0" encoding="utf-8"?>
<calcChain xmlns="http://schemas.openxmlformats.org/spreadsheetml/2006/main">
  <c r="I11" i="53" l="1"/>
  <c r="I12" i="53" s="1"/>
  <c r="F11" i="53"/>
  <c r="I49" i="52"/>
  <c r="F49" i="52"/>
  <c r="I48" i="52"/>
  <c r="F48" i="52"/>
  <c r="I47" i="52"/>
  <c r="F47" i="52"/>
  <c r="I46" i="52"/>
  <c r="F46" i="52"/>
  <c r="I45" i="52"/>
  <c r="F45" i="52"/>
  <c r="I44" i="52"/>
  <c r="F44" i="52"/>
  <c r="I43" i="52"/>
  <c r="F42" i="52"/>
  <c r="I42" i="52" s="1"/>
  <c r="I41" i="52"/>
  <c r="F41" i="52"/>
  <c r="F40" i="52"/>
  <c r="I40" i="52" s="1"/>
  <c r="I39" i="52"/>
  <c r="F39" i="52"/>
  <c r="I38" i="52"/>
  <c r="I37" i="52"/>
  <c r="F37" i="52"/>
  <c r="I36" i="52"/>
  <c r="F35" i="52"/>
  <c r="I35" i="52" s="1"/>
  <c r="I34" i="52"/>
  <c r="I33" i="52"/>
  <c r="F32" i="52"/>
  <c r="I32" i="52" s="1"/>
  <c r="I31" i="52"/>
  <c r="F31" i="52"/>
  <c r="F30" i="52"/>
  <c r="I30" i="52" s="1"/>
  <c r="I29" i="52"/>
  <c r="F29" i="52"/>
  <c r="F28" i="52"/>
  <c r="I28" i="52" s="1"/>
  <c r="I27" i="52"/>
  <c r="F27" i="52"/>
  <c r="F26" i="52"/>
  <c r="I26" i="52" s="1"/>
  <c r="I25" i="52"/>
  <c r="I24" i="52"/>
  <c r="F24" i="52"/>
  <c r="I23" i="52"/>
  <c r="F23" i="52"/>
  <c r="I22" i="52"/>
  <c r="F22" i="52"/>
  <c r="I21" i="52"/>
  <c r="F20" i="52"/>
  <c r="I20" i="52" s="1"/>
  <c r="F19" i="52"/>
  <c r="I19" i="52" s="1"/>
  <c r="F18" i="52"/>
  <c r="I18" i="52" s="1"/>
  <c r="F17" i="52"/>
  <c r="I17" i="52" s="1"/>
  <c r="F16" i="52"/>
  <c r="I16" i="52" s="1"/>
  <c r="F15" i="52"/>
  <c r="I15" i="52" s="1"/>
  <c r="I14" i="52"/>
  <c r="I13" i="52"/>
  <c r="F13" i="52"/>
  <c r="I12" i="52"/>
  <c r="F11" i="52"/>
  <c r="I11" i="52" s="1"/>
  <c r="I10" i="52"/>
  <c r="I9" i="52"/>
  <c r="F9" i="52"/>
  <c r="I8" i="52"/>
  <c r="F8" i="52"/>
  <c r="I7" i="52"/>
  <c r="F7" i="52"/>
  <c r="I6" i="52"/>
  <c r="F6" i="52"/>
  <c r="I150" i="51"/>
  <c r="I148" i="51"/>
  <c r="I147" i="51"/>
  <c r="F146" i="51"/>
  <c r="I146" i="51" s="1"/>
  <c r="I145" i="51"/>
  <c r="I144" i="51"/>
  <c r="F144" i="51"/>
  <c r="F143" i="51"/>
  <c r="I143" i="51" s="1"/>
  <c r="I142" i="51"/>
  <c r="F142" i="51"/>
  <c r="I141" i="51"/>
  <c r="I140" i="51"/>
  <c r="I139" i="51"/>
  <c r="F139" i="51"/>
  <c r="I138" i="51"/>
  <c r="I137" i="51"/>
  <c r="I136" i="51"/>
  <c r="F136" i="51"/>
  <c r="I135" i="51"/>
  <c r="I134" i="51"/>
  <c r="I133" i="51"/>
  <c r="F133" i="51"/>
  <c r="I132" i="51"/>
  <c r="I131" i="51"/>
  <c r="I130" i="51"/>
  <c r="F130" i="51"/>
  <c r="I129" i="51"/>
  <c r="I128" i="51"/>
  <c r="I127" i="51"/>
  <c r="F127" i="51"/>
  <c r="I126" i="51"/>
  <c r="I125" i="51"/>
  <c r="I124" i="51"/>
  <c r="F124" i="51"/>
  <c r="I123" i="51"/>
  <c r="I122" i="51"/>
  <c r="I121" i="51"/>
  <c r="F121" i="51"/>
  <c r="I120" i="51"/>
  <c r="I119" i="51"/>
  <c r="I118" i="51"/>
  <c r="F118" i="51"/>
  <c r="F117" i="51"/>
  <c r="I117" i="51" s="1"/>
  <c r="I116" i="51"/>
  <c r="F116" i="51"/>
  <c r="F115" i="51"/>
  <c r="I115" i="51" s="1"/>
  <c r="I114" i="51"/>
  <c r="F114" i="51"/>
  <c r="F113" i="51"/>
  <c r="I113" i="51" s="1"/>
  <c r="I112" i="51"/>
  <c r="F112" i="51"/>
  <c r="F111" i="51"/>
  <c r="I111" i="51" s="1"/>
  <c r="I110" i="51"/>
  <c r="F110" i="51"/>
  <c r="F109" i="51"/>
  <c r="I109" i="51" s="1"/>
  <c r="I108" i="51"/>
  <c r="I107" i="51"/>
  <c r="F107" i="51"/>
  <c r="I106" i="51"/>
  <c r="I105" i="51"/>
  <c r="I104" i="51"/>
  <c r="F103" i="51"/>
  <c r="I103" i="51" s="1"/>
  <c r="I102" i="51"/>
  <c r="F102" i="51"/>
  <c r="F101" i="51"/>
  <c r="I101" i="51" s="1"/>
  <c r="I100" i="51"/>
  <c r="F100" i="51"/>
  <c r="F99" i="51"/>
  <c r="I99" i="51" s="1"/>
  <c r="I98" i="51"/>
  <c r="F98" i="51"/>
  <c r="F97" i="51"/>
  <c r="I97" i="51" s="1"/>
  <c r="I96" i="51"/>
  <c r="I95" i="51"/>
  <c r="F95" i="51"/>
  <c r="I94" i="51"/>
  <c r="I93" i="51"/>
  <c r="I92" i="51"/>
  <c r="F92" i="51"/>
  <c r="I91" i="51"/>
  <c r="I90" i="51"/>
  <c r="F90" i="51"/>
  <c r="F89" i="51"/>
  <c r="I89" i="51" s="1"/>
  <c r="I88" i="51"/>
  <c r="F88" i="51"/>
  <c r="I87" i="51"/>
  <c r="F86" i="51"/>
  <c r="I86" i="51" s="1"/>
  <c r="I85" i="51"/>
  <c r="F85" i="51"/>
  <c r="F84" i="51"/>
  <c r="I84" i="51" s="1"/>
  <c r="I83" i="51"/>
  <c r="I82" i="51"/>
  <c r="F82" i="51"/>
  <c r="I81" i="51"/>
  <c r="F80" i="51"/>
  <c r="I80" i="51" s="1"/>
  <c r="I79" i="51"/>
  <c r="F78" i="51"/>
  <c r="I78" i="51" s="1"/>
  <c r="I77" i="51"/>
  <c r="F77" i="51"/>
  <c r="I76" i="51"/>
  <c r="I75" i="51"/>
  <c r="I74" i="51"/>
  <c r="F74" i="51"/>
  <c r="F73" i="51"/>
  <c r="I73" i="51" s="1"/>
  <c r="I72" i="51"/>
  <c r="F71" i="51"/>
  <c r="I71" i="51" s="1"/>
  <c r="I70" i="51"/>
  <c r="F69" i="51"/>
  <c r="I69" i="51" s="1"/>
  <c r="I68" i="51"/>
  <c r="F68" i="51"/>
  <c r="F67" i="51"/>
  <c r="I67" i="51" s="1"/>
  <c r="I66" i="51"/>
  <c r="F66" i="51"/>
  <c r="F65" i="51"/>
  <c r="I65" i="51" s="1"/>
  <c r="I64" i="51"/>
  <c r="F64" i="51"/>
  <c r="I63" i="51"/>
  <c r="F62" i="51"/>
  <c r="I62" i="51" s="1"/>
  <c r="I61" i="51"/>
  <c r="F61" i="51"/>
  <c r="F60" i="51"/>
  <c r="I60" i="51" s="1"/>
  <c r="I59" i="51"/>
  <c r="F59" i="51"/>
  <c r="F58" i="51"/>
  <c r="I58" i="51" s="1"/>
  <c r="I57" i="51"/>
  <c r="I56" i="51"/>
  <c r="F56" i="51"/>
  <c r="I55" i="51"/>
  <c r="F54" i="51"/>
  <c r="I54" i="51" s="1"/>
  <c r="F53" i="51"/>
  <c r="I53" i="51" s="1"/>
  <c r="F52" i="51"/>
  <c r="I52" i="51" s="1"/>
  <c r="I51" i="51"/>
  <c r="I50" i="51"/>
  <c r="F49" i="51"/>
  <c r="I49" i="51" s="1"/>
  <c r="F48" i="51"/>
  <c r="I48" i="51" s="1"/>
  <c r="I47" i="51"/>
  <c r="F47" i="51"/>
  <c r="F46" i="51"/>
  <c r="I46" i="51" s="1"/>
  <c r="I45" i="51"/>
  <c r="I44" i="51"/>
  <c r="F44" i="51"/>
  <c r="I43" i="51"/>
  <c r="I42" i="51"/>
  <c r="F42" i="51"/>
  <c r="I41" i="51"/>
  <c r="F40" i="51"/>
  <c r="I40" i="51" s="1"/>
  <c r="I39" i="51"/>
  <c r="I38" i="51"/>
  <c r="F37" i="51"/>
  <c r="I37" i="51" s="1"/>
  <c r="F36" i="51"/>
  <c r="I36" i="51" s="1"/>
  <c r="I35" i="51"/>
  <c r="F34" i="51"/>
  <c r="I34" i="51" s="1"/>
  <c r="F33" i="51"/>
  <c r="I33" i="51" s="1"/>
  <c r="I32" i="51"/>
  <c r="F32" i="51"/>
  <c r="I31" i="51"/>
  <c r="I30" i="51"/>
  <c r="I29" i="51"/>
  <c r="F29" i="51"/>
  <c r="I28" i="51"/>
  <c r="F27" i="51"/>
  <c r="I27" i="51" s="1"/>
  <c r="I26" i="51"/>
  <c r="F26" i="51"/>
  <c r="I25" i="51"/>
  <c r="I24" i="51"/>
  <c r="F24" i="51"/>
  <c r="I23" i="51"/>
  <c r="F22" i="51"/>
  <c r="I22" i="51" s="1"/>
  <c r="I21" i="51"/>
  <c r="F21" i="51"/>
  <c r="F20" i="51"/>
  <c r="I20" i="51" s="1"/>
  <c r="F19" i="51"/>
  <c r="I19" i="51" s="1"/>
  <c r="F18" i="51"/>
  <c r="I18" i="51" s="1"/>
  <c r="I17" i="51"/>
  <c r="F16" i="51"/>
  <c r="I16" i="51" s="1"/>
  <c r="I15" i="51"/>
  <c r="F15" i="51"/>
  <c r="F14" i="51"/>
  <c r="I14" i="51" s="1"/>
  <c r="F13" i="51"/>
  <c r="I13" i="51" s="1"/>
  <c r="I12" i="51"/>
  <c r="I11" i="51"/>
  <c r="F10" i="51"/>
  <c r="I10" i="51" s="1"/>
  <c r="I9" i="51"/>
  <c r="F8" i="51"/>
  <c r="I8" i="51" s="1"/>
  <c r="I43" i="50"/>
  <c r="F43" i="50"/>
  <c r="F42" i="50"/>
  <c r="I42" i="50" s="1"/>
  <c r="I41" i="50"/>
  <c r="F41" i="50"/>
  <c r="F40" i="50"/>
  <c r="I40" i="50" s="1"/>
  <c r="I39" i="50"/>
  <c r="F39" i="50"/>
  <c r="F38" i="50"/>
  <c r="I38" i="50" s="1"/>
  <c r="I37" i="50"/>
  <c r="F37" i="50"/>
  <c r="I36" i="50"/>
  <c r="F35" i="50"/>
  <c r="I35" i="50" s="1"/>
  <c r="I34" i="50"/>
  <c r="F33" i="50"/>
  <c r="I33" i="50" s="1"/>
  <c r="I32" i="50"/>
  <c r="F31" i="50"/>
  <c r="I31" i="50" s="1"/>
  <c r="I30" i="50"/>
  <c r="I29" i="50"/>
  <c r="F29" i="50"/>
  <c r="I28" i="50"/>
  <c r="F27" i="50"/>
  <c r="I27" i="50" s="1"/>
  <c r="I26" i="50"/>
  <c r="F25" i="50"/>
  <c r="I25" i="50" s="1"/>
  <c r="I24" i="50"/>
  <c r="F23" i="50"/>
  <c r="I23" i="50" s="1"/>
  <c r="F22" i="50"/>
  <c r="I22" i="50" s="1"/>
  <c r="I21" i="50"/>
  <c r="F20" i="50"/>
  <c r="I20" i="50" s="1"/>
  <c r="I19" i="50"/>
  <c r="F19" i="50"/>
  <c r="I18" i="50"/>
  <c r="F17" i="50"/>
  <c r="I17" i="50" s="1"/>
  <c r="I16" i="50"/>
  <c r="I15" i="50"/>
  <c r="F14" i="50"/>
  <c r="I14" i="50" s="1"/>
  <c r="I13" i="50"/>
  <c r="F12" i="50"/>
  <c r="I12" i="50" s="1"/>
  <c r="I11" i="50"/>
  <c r="F10" i="50"/>
  <c r="I10" i="50" s="1"/>
  <c r="I9" i="50"/>
  <c r="I8" i="50"/>
  <c r="F8" i="50"/>
  <c r="I7" i="50"/>
  <c r="F6" i="50"/>
  <c r="I6" i="50" s="1"/>
  <c r="I50" i="52" l="1"/>
  <c r="I44" i="50"/>
  <c r="F11" i="36" l="1"/>
  <c r="I11" i="36"/>
  <c r="K11" i="36"/>
  <c r="M11" i="36"/>
  <c r="O11" i="36"/>
  <c r="K15" i="36"/>
  <c r="K16" i="36"/>
  <c r="K17" i="36"/>
  <c r="K18" i="36"/>
  <c r="K19" i="36"/>
  <c r="K20" i="36"/>
  <c r="K21" i="36"/>
  <c r="K22" i="36"/>
  <c r="K23" i="36"/>
  <c r="I27" i="36"/>
  <c r="J27" i="36"/>
  <c r="K27" i="36"/>
  <c r="E29" i="36"/>
  <c r="I29" i="36"/>
  <c r="M29" i="36"/>
  <c r="E31" i="36"/>
  <c r="I31" i="36"/>
  <c r="M31" i="36"/>
  <c r="I28" i="48" l="1"/>
  <c r="K29" i="40" l="1"/>
  <c r="G29" i="40"/>
  <c r="D29" i="40"/>
  <c r="K27" i="40"/>
  <c r="G27" i="40"/>
  <c r="D27" i="40"/>
  <c r="J24" i="40"/>
  <c r="I24" i="40"/>
  <c r="H24" i="40"/>
  <c r="G24" i="40"/>
  <c r="K23" i="40"/>
  <c r="G23" i="40"/>
  <c r="G22" i="40"/>
  <c r="K22" i="40" s="1"/>
  <c r="K21" i="40"/>
  <c r="K20" i="40"/>
  <c r="K19" i="40"/>
  <c r="K18" i="40"/>
  <c r="K17" i="40"/>
  <c r="J17" i="40"/>
  <c r="G17" i="40"/>
  <c r="G16" i="40"/>
  <c r="K16" i="40" s="1"/>
  <c r="K15" i="40"/>
  <c r="K24" i="40" l="1"/>
  <c r="F21" i="88"/>
  <c r="F23" i="88"/>
  <c r="M21" i="88"/>
  <c r="S21" i="88"/>
  <c r="M23" i="88"/>
  <c r="S23" i="88"/>
  <c r="E299" i="99" l="1"/>
  <c r="D299" i="99"/>
  <c r="P299" i="99"/>
  <c r="H19" i="94"/>
  <c r="G19" i="94"/>
  <c r="H19" i="98"/>
  <c r="G19" i="98"/>
  <c r="H18" i="97"/>
  <c r="G18" i="97"/>
  <c r="H18" i="95"/>
  <c r="G18" i="95"/>
  <c r="G19" i="96"/>
  <c r="F19" i="96"/>
  <c r="I18" i="91" l="1"/>
  <c r="K28" i="38" l="1"/>
  <c r="J28" i="38"/>
  <c r="E28" i="38"/>
  <c r="L27" i="38"/>
  <c r="L26" i="38"/>
  <c r="L25" i="38"/>
  <c r="L24" i="38"/>
  <c r="L23" i="38"/>
  <c r="L22" i="38"/>
  <c r="L21" i="38"/>
  <c r="L20" i="38"/>
  <c r="L19" i="38"/>
  <c r="L18" i="38"/>
  <c r="L28" i="38" s="1"/>
  <c r="L17" i="38"/>
  <c r="L16" i="38"/>
  <c r="M885" i="37"/>
  <c r="H885" i="37"/>
  <c r="C885" i="37"/>
  <c r="M881" i="37"/>
  <c r="H881" i="37"/>
  <c r="C881" i="37"/>
  <c r="Q876" i="37"/>
  <c r="J26" i="93" l="1"/>
  <c r="G26" i="93"/>
  <c r="D26" i="93"/>
  <c r="J24" i="93"/>
  <c r="G24" i="93"/>
  <c r="D24" i="93"/>
  <c r="H21" i="93"/>
  <c r="I17" i="93"/>
  <c r="I21" i="93" s="1"/>
  <c r="K11" i="93"/>
  <c r="I11" i="93"/>
  <c r="G11" i="93"/>
  <c r="E11" i="93"/>
  <c r="I9" i="93"/>
  <c r="F9" i="93"/>
  <c r="J26" i="92"/>
  <c r="G26" i="92"/>
  <c r="D26" i="92"/>
  <c r="J24" i="92"/>
  <c r="G24" i="92"/>
  <c r="D24" i="92"/>
  <c r="H21" i="92"/>
  <c r="I17" i="92"/>
  <c r="I21" i="92" s="1"/>
  <c r="K11" i="92"/>
  <c r="I11" i="92"/>
  <c r="G11" i="92"/>
  <c r="E11" i="92"/>
  <c r="I9" i="92"/>
  <c r="F9" i="92"/>
  <c r="M40" i="3" l="1"/>
  <c r="H40" i="3"/>
  <c r="D40" i="3"/>
  <c r="M38" i="3"/>
  <c r="H38" i="3"/>
  <c r="D38" i="3"/>
  <c r="P10" i="3"/>
  <c r="N10" i="3"/>
  <c r="L10" i="3"/>
  <c r="I10" i="3"/>
  <c r="F10" i="3"/>
  <c r="D10" i="3"/>
  <c r="T39" i="5"/>
  <c r="L39" i="5"/>
  <c r="C39" i="5"/>
  <c r="T37" i="5"/>
  <c r="L37" i="5"/>
  <c r="C37" i="5"/>
  <c r="AA31" i="5"/>
  <c r="Z31" i="5"/>
  <c r="Y10" i="5"/>
  <c r="V10" i="5"/>
  <c r="S10" i="5"/>
  <c r="P10" i="5"/>
  <c r="J10" i="5"/>
  <c r="E10" i="5"/>
  <c r="R39" i="39"/>
  <c r="M39" i="39"/>
  <c r="F39" i="39"/>
  <c r="R37" i="39"/>
  <c r="M37" i="39"/>
  <c r="F37" i="39"/>
  <c r="U32" i="39"/>
  <c r="O32" i="39"/>
  <c r="U11" i="39"/>
  <c r="S11" i="39"/>
  <c r="P11" i="39"/>
  <c r="M11" i="39"/>
  <c r="H11" i="39"/>
  <c r="E11" i="39"/>
  <c r="D26" i="59" l="1"/>
  <c r="G26" i="59"/>
  <c r="J26" i="59"/>
  <c r="D28" i="59"/>
  <c r="G28" i="59"/>
  <c r="J28" i="59"/>
  <c r="J28" i="91" l="1"/>
  <c r="G28" i="91"/>
  <c r="D28" i="91"/>
  <c r="J26" i="91"/>
  <c r="G26" i="91"/>
  <c r="D26" i="91"/>
  <c r="H22" i="91"/>
  <c r="I22" i="91"/>
  <c r="K11" i="91"/>
  <c r="I11" i="91"/>
  <c r="G11" i="91"/>
  <c r="E11" i="91"/>
  <c r="I9" i="91"/>
  <c r="F9" i="91"/>
  <c r="I18" i="67"/>
  <c r="R19" i="88" l="1"/>
  <c r="E19" i="88"/>
  <c r="Q18" i="88"/>
  <c r="O18" i="88"/>
  <c r="P18" i="88" s="1"/>
  <c r="Q17" i="88"/>
  <c r="O17" i="88"/>
  <c r="P17" i="88" s="1"/>
  <c r="Q16" i="88"/>
  <c r="O16" i="88"/>
  <c r="P16" i="88" s="1"/>
  <c r="Q15" i="88"/>
  <c r="O15" i="88"/>
  <c r="P15" i="88" s="1"/>
  <c r="S16" i="88" l="1"/>
  <c r="S18" i="88"/>
  <c r="S15" i="88"/>
  <c r="T15" i="88" s="1"/>
  <c r="S17" i="88"/>
  <c r="T17" i="88" s="1"/>
  <c r="T16" i="88"/>
  <c r="T18" i="88"/>
  <c r="I24" i="84"/>
  <c r="F24" i="84"/>
  <c r="H18" i="84"/>
  <c r="G18" i="84"/>
  <c r="I24" i="87"/>
  <c r="F24" i="87"/>
  <c r="H18" i="87"/>
  <c r="G18" i="87"/>
  <c r="I24" i="86"/>
  <c r="H18" i="86"/>
  <c r="G18" i="86"/>
  <c r="I24" i="85"/>
  <c r="H18" i="85"/>
  <c r="G18" i="85"/>
  <c r="I24" i="72"/>
  <c r="H18" i="72"/>
  <c r="G18" i="72"/>
  <c r="I24" i="74"/>
  <c r="F24" i="74"/>
  <c r="H18" i="74"/>
  <c r="G18" i="74"/>
  <c r="I24" i="76"/>
  <c r="F24" i="76"/>
  <c r="H18" i="76"/>
  <c r="G18" i="76"/>
  <c r="I24" i="79"/>
  <c r="F24" i="79"/>
  <c r="H18" i="79"/>
  <c r="G18" i="79"/>
  <c r="I24" i="80"/>
  <c r="F24" i="80"/>
  <c r="H18" i="80"/>
  <c r="G18" i="80"/>
  <c r="I24" i="81"/>
  <c r="F24" i="81"/>
  <c r="H18" i="81"/>
  <c r="G18" i="81"/>
  <c r="I24" i="82"/>
  <c r="F24" i="82"/>
  <c r="H18" i="82"/>
  <c r="G18" i="82"/>
  <c r="I24" i="83"/>
  <c r="F24" i="83"/>
  <c r="H18" i="83"/>
  <c r="G18" i="83"/>
  <c r="I24" i="78"/>
  <c r="F24" i="78"/>
  <c r="H18" i="78"/>
  <c r="G18" i="78"/>
  <c r="I24" i="77"/>
  <c r="H18" i="77"/>
  <c r="G18" i="77"/>
  <c r="I25" i="75"/>
  <c r="H18" i="75"/>
  <c r="G18" i="75"/>
  <c r="H19" i="73"/>
  <c r="G19" i="73"/>
  <c r="I26" i="46"/>
  <c r="F26" i="46"/>
  <c r="H19" i="46"/>
  <c r="G19" i="46"/>
  <c r="H18" i="45"/>
  <c r="G18" i="45"/>
  <c r="J27" i="43"/>
  <c r="G27" i="43"/>
  <c r="D27" i="43"/>
  <c r="J25" i="43"/>
  <c r="G25" i="43"/>
  <c r="D25" i="43"/>
  <c r="I20" i="43"/>
  <c r="H20" i="43"/>
  <c r="K11" i="43"/>
  <c r="I11" i="43"/>
  <c r="G11" i="43"/>
  <c r="E11" i="43"/>
  <c r="F9" i="43"/>
  <c r="I25" i="44"/>
  <c r="H18" i="44"/>
  <c r="G18" i="44"/>
  <c r="I24" i="42"/>
  <c r="F24" i="42"/>
  <c r="H18" i="42"/>
  <c r="G18" i="42"/>
  <c r="S19" i="88" l="1"/>
  <c r="T19" i="88"/>
  <c r="G13" i="21"/>
  <c r="Q15" i="21"/>
  <c r="L13" i="21"/>
  <c r="I22" i="67"/>
  <c r="I18" i="68"/>
  <c r="I22" i="68" s="1"/>
  <c r="I18" i="69"/>
  <c r="I18" i="70"/>
  <c r="J27" i="67"/>
  <c r="G27" i="67"/>
  <c r="D27" i="67"/>
  <c r="J25" i="67"/>
  <c r="G25" i="67"/>
  <c r="D25" i="67"/>
  <c r="H22" i="67"/>
  <c r="K11" i="67"/>
  <c r="I11" i="67"/>
  <c r="G11" i="67"/>
  <c r="E11" i="67"/>
  <c r="I9" i="67"/>
  <c r="F9" i="67"/>
  <c r="J28" i="68"/>
  <c r="G28" i="68"/>
  <c r="D28" i="68"/>
  <c r="J26" i="68"/>
  <c r="G26" i="68"/>
  <c r="D26" i="68"/>
  <c r="H22" i="68"/>
  <c r="K11" i="68"/>
  <c r="I11" i="68"/>
  <c r="G11" i="68"/>
  <c r="E11" i="68"/>
  <c r="I9" i="68"/>
  <c r="F9" i="68"/>
  <c r="J29" i="69"/>
  <c r="G29" i="69"/>
  <c r="D29" i="69"/>
  <c r="J27" i="69"/>
  <c r="G27" i="69"/>
  <c r="D27" i="69"/>
  <c r="I23" i="69"/>
  <c r="H23" i="69"/>
  <c r="K11" i="69"/>
  <c r="I11" i="69"/>
  <c r="G11" i="69"/>
  <c r="E11" i="69"/>
  <c r="I9" i="69"/>
  <c r="F9" i="69"/>
  <c r="J29" i="70"/>
  <c r="G29" i="70"/>
  <c r="D29" i="70"/>
  <c r="J27" i="70"/>
  <c r="G27" i="70"/>
  <c r="D27" i="70"/>
  <c r="I23" i="70"/>
  <c r="H23" i="70"/>
  <c r="K11" i="70"/>
  <c r="I11" i="70"/>
  <c r="G11" i="70"/>
  <c r="E11" i="70"/>
  <c r="I9" i="70"/>
  <c r="F9" i="70"/>
  <c r="G15" i="21"/>
  <c r="I22" i="20" l="1"/>
  <c r="R19" i="23" l="1"/>
  <c r="I196" i="14"/>
  <c r="F196" i="14"/>
  <c r="B196" i="14"/>
  <c r="I193" i="14"/>
  <c r="F193" i="14"/>
  <c r="B193" i="14"/>
  <c r="J189" i="14"/>
  <c r="E189" i="14"/>
  <c r="K18" i="14"/>
  <c r="K19" i="14" s="1"/>
  <c r="K20" i="14" s="1"/>
  <c r="K21" i="14" s="1"/>
  <c r="K22" i="14" s="1"/>
  <c r="K23" i="14" s="1"/>
  <c r="K24" i="14" s="1"/>
  <c r="K25" i="14" s="1"/>
  <c r="K26" i="14" s="1"/>
  <c r="K27" i="14" s="1"/>
  <c r="K28" i="14" s="1"/>
  <c r="K29" i="14" s="1"/>
  <c r="K30" i="14" s="1"/>
  <c r="K31" i="14" s="1"/>
  <c r="K32" i="14" s="1"/>
  <c r="K33" i="14" s="1"/>
  <c r="K34" i="14" s="1"/>
  <c r="K35" i="14" s="1"/>
  <c r="K36" i="14" s="1"/>
  <c r="K37" i="14" s="1"/>
  <c r="K38" i="14" s="1"/>
  <c r="K39" i="14" s="1"/>
  <c r="K40" i="14" s="1"/>
  <c r="K41" i="14" s="1"/>
  <c r="K42" i="14" s="1"/>
  <c r="K43" i="14" s="1"/>
  <c r="K44" i="14" s="1"/>
  <c r="K45" i="14" s="1"/>
  <c r="K46" i="14" s="1"/>
  <c r="K47" i="14" s="1"/>
  <c r="K48" i="14" s="1"/>
  <c r="K49" i="14" s="1"/>
  <c r="K50" i="14" s="1"/>
  <c r="K51" i="14" s="1"/>
  <c r="K52" i="14" s="1"/>
  <c r="K53" i="14" s="1"/>
  <c r="K54" i="14" s="1"/>
  <c r="K55" i="14" s="1"/>
  <c r="K56" i="14" s="1"/>
  <c r="K57" i="14" s="1"/>
  <c r="K58" i="14" s="1"/>
  <c r="K59" i="14" s="1"/>
  <c r="K60" i="14" s="1"/>
  <c r="K61" i="14" s="1"/>
  <c r="K62" i="14" s="1"/>
  <c r="K63" i="14" s="1"/>
  <c r="K64" i="14" s="1"/>
  <c r="K65" i="14" s="1"/>
  <c r="K66" i="14" s="1"/>
  <c r="K67" i="14" s="1"/>
  <c r="K68" i="14" s="1"/>
  <c r="K69" i="14" s="1"/>
  <c r="K70" i="14" s="1"/>
  <c r="K71" i="14" s="1"/>
  <c r="K72" i="14" s="1"/>
  <c r="K73" i="14" s="1"/>
  <c r="K74" i="14" s="1"/>
  <c r="K75" i="14" s="1"/>
  <c r="K76" i="14" s="1"/>
  <c r="K77" i="14" s="1"/>
  <c r="K78" i="14" s="1"/>
  <c r="K79" i="14" s="1"/>
  <c r="K80" i="14" s="1"/>
  <c r="K81" i="14" s="1"/>
  <c r="K82" i="14" s="1"/>
  <c r="K83" i="14" s="1"/>
  <c r="K84" i="14" s="1"/>
  <c r="K85" i="14" s="1"/>
  <c r="K86" i="14" s="1"/>
  <c r="K87" i="14" s="1"/>
  <c r="K88" i="14" s="1"/>
  <c r="K89" i="14" s="1"/>
  <c r="K90" i="14" s="1"/>
  <c r="K91" i="14" s="1"/>
  <c r="K92" i="14" s="1"/>
  <c r="K93" i="14" s="1"/>
  <c r="K94" i="14" s="1"/>
  <c r="K95" i="14" s="1"/>
  <c r="K96" i="14" s="1"/>
  <c r="K97" i="14" s="1"/>
  <c r="K98" i="14" s="1"/>
  <c r="K99" i="14" s="1"/>
  <c r="K100" i="14" s="1"/>
  <c r="K101" i="14" s="1"/>
  <c r="K102" i="14" s="1"/>
  <c r="K103" i="14" s="1"/>
  <c r="K104" i="14" s="1"/>
  <c r="K105" i="14" s="1"/>
  <c r="K106" i="14" s="1"/>
  <c r="K107" i="14" s="1"/>
  <c r="K108" i="14" s="1"/>
  <c r="K109" i="14" s="1"/>
  <c r="K110" i="14" s="1"/>
  <c r="K111" i="14" s="1"/>
  <c r="K112" i="14" s="1"/>
  <c r="K113" i="14" s="1"/>
  <c r="K114" i="14" s="1"/>
  <c r="K115" i="14" s="1"/>
  <c r="K116" i="14" s="1"/>
  <c r="K117" i="14" s="1"/>
  <c r="K118" i="14" s="1"/>
  <c r="K119" i="14" s="1"/>
  <c r="K120" i="14" s="1"/>
  <c r="K121" i="14" s="1"/>
  <c r="K122" i="14" s="1"/>
  <c r="K123" i="14" s="1"/>
  <c r="K124" i="14" s="1"/>
  <c r="K125" i="14" s="1"/>
  <c r="K126" i="14" s="1"/>
  <c r="K127" i="14" s="1"/>
  <c r="K128" i="14" s="1"/>
  <c r="K129" i="14" s="1"/>
  <c r="K130" i="14" s="1"/>
  <c r="K131" i="14" s="1"/>
  <c r="K132" i="14" s="1"/>
  <c r="K133" i="14" s="1"/>
  <c r="K134" i="14" s="1"/>
  <c r="K135" i="14" s="1"/>
  <c r="K136" i="14" s="1"/>
  <c r="K137" i="14" s="1"/>
  <c r="K138" i="14" s="1"/>
  <c r="K139" i="14" s="1"/>
  <c r="K140" i="14" s="1"/>
  <c r="K141" i="14" s="1"/>
  <c r="K142" i="14" s="1"/>
  <c r="K143" i="14" s="1"/>
  <c r="K144" i="14" s="1"/>
  <c r="K145" i="14" s="1"/>
  <c r="K146" i="14" s="1"/>
  <c r="K147" i="14" s="1"/>
  <c r="K148" i="14" s="1"/>
  <c r="K149" i="14" s="1"/>
  <c r="K150" i="14" s="1"/>
  <c r="K151" i="14" s="1"/>
  <c r="K152" i="14" s="1"/>
  <c r="K153" i="14" s="1"/>
  <c r="K154" i="14" s="1"/>
  <c r="K155" i="14" s="1"/>
  <c r="K156" i="14" s="1"/>
  <c r="K157" i="14" s="1"/>
  <c r="K158" i="14" s="1"/>
  <c r="K159" i="14" s="1"/>
  <c r="K160" i="14" s="1"/>
  <c r="K161" i="14" s="1"/>
  <c r="K162" i="14" s="1"/>
  <c r="K163" i="14" s="1"/>
  <c r="K164" i="14" s="1"/>
  <c r="K165" i="14" s="1"/>
  <c r="K166" i="14" s="1"/>
  <c r="K167" i="14" s="1"/>
  <c r="K168" i="14" s="1"/>
  <c r="K169" i="14" s="1"/>
  <c r="K170" i="14" s="1"/>
  <c r="K171" i="14" s="1"/>
  <c r="K172" i="14" s="1"/>
  <c r="K173" i="14" s="1"/>
  <c r="K174" i="14" s="1"/>
  <c r="K175" i="14" s="1"/>
  <c r="K176" i="14" s="1"/>
  <c r="K177" i="14" s="1"/>
  <c r="K178" i="14" s="1"/>
  <c r="K179" i="14" s="1"/>
  <c r="K180" i="14" s="1"/>
  <c r="K181" i="14" s="1"/>
  <c r="K182" i="14" s="1"/>
  <c r="K183" i="14" s="1"/>
  <c r="K184" i="14" s="1"/>
  <c r="K185" i="14" s="1"/>
  <c r="K186" i="14" s="1"/>
  <c r="K187" i="14" s="1"/>
  <c r="K188" i="14" s="1"/>
  <c r="K189" i="14" s="1"/>
  <c r="I11" i="14"/>
  <c r="G11" i="14"/>
  <c r="E11" i="14"/>
  <c r="C11" i="14"/>
  <c r="G9" i="14"/>
  <c r="D103" i="66" l="1"/>
  <c r="D90" i="66"/>
  <c r="C76" i="66"/>
  <c r="C60" i="66"/>
  <c r="F38" i="66"/>
  <c r="F16" i="66"/>
  <c r="F24" i="66" s="1"/>
  <c r="T19" i="21" l="1"/>
  <c r="P19" i="21"/>
  <c r="H19" i="21"/>
  <c r="U18" i="21"/>
  <c r="P18" i="21"/>
  <c r="P17" i="21"/>
  <c r="H18" i="21"/>
  <c r="H17" i="21"/>
  <c r="U17" i="21"/>
  <c r="U16" i="21"/>
  <c r="P16" i="21"/>
  <c r="H16" i="21"/>
  <c r="H20" i="21" s="1"/>
  <c r="U19" i="21" l="1"/>
  <c r="U20" i="21" s="1"/>
  <c r="N35" i="64"/>
  <c r="H35" i="64"/>
  <c r="O35" i="64" s="1"/>
  <c r="G35" i="64"/>
  <c r="O21" i="64"/>
  <c r="O15" i="64"/>
  <c r="O14" i="64"/>
  <c r="O39" i="15" l="1"/>
  <c r="H39" i="15"/>
  <c r="B39" i="15"/>
  <c r="O36" i="15"/>
  <c r="H36" i="15"/>
  <c r="B36" i="15"/>
  <c r="T10" i="15"/>
  <c r="Q10" i="15"/>
  <c r="N10" i="15"/>
  <c r="K10" i="15"/>
  <c r="F10" i="15"/>
  <c r="H37" i="31"/>
  <c r="F37" i="31"/>
  <c r="D37" i="31"/>
  <c r="H34" i="31"/>
  <c r="F34" i="31"/>
  <c r="D34" i="31"/>
  <c r="E12" i="31"/>
  <c r="S28" i="35"/>
  <c r="M28" i="35"/>
  <c r="T22" i="35"/>
  <c r="S22" i="35"/>
  <c r="Q22" i="35"/>
  <c r="O22" i="35"/>
  <c r="T21" i="35"/>
  <c r="S21" i="35"/>
  <c r="Q21" i="35"/>
  <c r="O21" i="35"/>
  <c r="T20" i="35"/>
  <c r="S20" i="35"/>
  <c r="Q20" i="35"/>
  <c r="O20" i="35"/>
  <c r="T19" i="35"/>
  <c r="S19" i="35"/>
  <c r="Q19" i="35"/>
  <c r="O19" i="35"/>
  <c r="T18" i="35"/>
  <c r="S18" i="35"/>
  <c r="Q18" i="35"/>
  <c r="O18" i="35"/>
  <c r="T17" i="35"/>
  <c r="S17" i="35"/>
  <c r="Q17" i="35"/>
  <c r="S16" i="35"/>
  <c r="T16" i="35" s="1"/>
  <c r="Q16" i="35"/>
  <c r="O16" i="35"/>
  <c r="S15" i="35"/>
  <c r="T15" i="35" s="1"/>
  <c r="Q15" i="35"/>
  <c r="O15" i="35"/>
  <c r="S14" i="35"/>
  <c r="T14" i="35" s="1"/>
  <c r="Q14" i="35"/>
  <c r="O14" i="35"/>
  <c r="S13" i="35"/>
  <c r="T13" i="35" s="1"/>
  <c r="Q13" i="35"/>
  <c r="O13" i="35"/>
  <c r="S12" i="35"/>
  <c r="T12" i="35" s="1"/>
  <c r="Q12" i="35"/>
  <c r="O12" i="35"/>
  <c r="S11" i="35"/>
  <c r="S23" i="35" s="1"/>
  <c r="Q11" i="35"/>
  <c r="O11" i="35"/>
  <c r="V7" i="35"/>
  <c r="I32" i="26"/>
  <c r="F32" i="26"/>
  <c r="C32" i="26"/>
  <c r="I30" i="26"/>
  <c r="F30" i="26"/>
  <c r="C30" i="26"/>
  <c r="K26" i="26"/>
  <c r="H26" i="26"/>
  <c r="F26" i="26"/>
  <c r="J14" i="26"/>
  <c r="E14" i="26"/>
  <c r="J13" i="26"/>
  <c r="E13" i="26"/>
  <c r="J12" i="26"/>
  <c r="T11" i="35" l="1"/>
  <c r="T23" i="35" s="1"/>
  <c r="F20" i="21" l="1"/>
  <c r="J29" i="61" l="1"/>
  <c r="G29" i="61"/>
  <c r="D29" i="61"/>
  <c r="J27" i="61"/>
  <c r="G27" i="61"/>
  <c r="D27" i="61"/>
  <c r="I23" i="61"/>
  <c r="H23" i="61"/>
  <c r="K11" i="61"/>
  <c r="I11" i="61"/>
  <c r="G11" i="61"/>
  <c r="E11" i="61"/>
  <c r="I9" i="61"/>
  <c r="F9" i="61"/>
  <c r="J26" i="60"/>
  <c r="G26" i="60"/>
  <c r="D26" i="60"/>
  <c r="J24" i="60"/>
  <c r="G24" i="60"/>
  <c r="D24" i="60"/>
  <c r="I21" i="60"/>
  <c r="H21" i="60"/>
  <c r="K11" i="60"/>
  <c r="I11" i="60"/>
  <c r="G11" i="60"/>
  <c r="E11" i="60"/>
  <c r="I9" i="60"/>
  <c r="F9" i="60"/>
  <c r="I22" i="59"/>
  <c r="H22" i="59"/>
  <c r="K11" i="59"/>
  <c r="I11" i="59"/>
  <c r="G11" i="59"/>
  <c r="E11" i="59"/>
  <c r="I9" i="59"/>
  <c r="F9" i="59"/>
  <c r="J26" i="58"/>
  <c r="G26" i="58"/>
  <c r="D26" i="58"/>
  <c r="J24" i="58"/>
  <c r="G24" i="58"/>
  <c r="D24" i="58"/>
  <c r="I21" i="58"/>
  <c r="H21" i="58"/>
  <c r="K11" i="58"/>
  <c r="I11" i="58"/>
  <c r="G11" i="58"/>
  <c r="E11" i="58"/>
  <c r="I9" i="58"/>
  <c r="F9" i="58"/>
  <c r="G20" i="21" l="1"/>
  <c r="L20" i="21"/>
  <c r="J44" i="48" l="1"/>
  <c r="G44" i="48"/>
  <c r="D44" i="48"/>
  <c r="J42" i="48"/>
  <c r="G42" i="48"/>
  <c r="D42" i="48"/>
  <c r="I38" i="48"/>
  <c r="H38" i="48"/>
  <c r="K11" i="48"/>
  <c r="I11" i="48"/>
  <c r="G11" i="48"/>
  <c r="E11" i="48"/>
  <c r="I9" i="48"/>
  <c r="F9" i="48"/>
  <c r="J29" i="41"/>
  <c r="G29" i="41"/>
  <c r="D29" i="41"/>
  <c r="J27" i="41"/>
  <c r="G27" i="41"/>
  <c r="D27" i="41"/>
  <c r="I23" i="41"/>
  <c r="H23" i="41"/>
  <c r="K11" i="41"/>
  <c r="I11" i="41"/>
  <c r="G11" i="41"/>
  <c r="E11" i="41"/>
  <c r="I9" i="41"/>
  <c r="F9" i="41"/>
  <c r="H19" i="33" l="1"/>
  <c r="H20" i="33"/>
  <c r="H21" i="33"/>
  <c r="H22" i="33"/>
  <c r="H23" i="33"/>
  <c r="H24" i="33"/>
  <c r="H25" i="33"/>
  <c r="H26" i="33"/>
  <c r="H27" i="33"/>
  <c r="H28" i="33"/>
  <c r="H29" i="33"/>
  <c r="H30" i="33"/>
  <c r="H31" i="33"/>
  <c r="H32" i="33"/>
  <c r="H33" i="33"/>
  <c r="H34" i="33"/>
  <c r="H35" i="33"/>
  <c r="H36" i="33"/>
  <c r="H37" i="33"/>
  <c r="H38" i="33"/>
  <c r="H39" i="33"/>
  <c r="H40" i="33"/>
  <c r="H41" i="33"/>
  <c r="H42" i="33"/>
  <c r="H43" i="33"/>
  <c r="H44" i="33"/>
  <c r="H18" i="33"/>
  <c r="H45" i="33" l="1"/>
  <c r="S20" i="21"/>
  <c r="G34" i="28"/>
  <c r="I23" i="34"/>
  <c r="H23" i="34"/>
  <c r="U34" i="7"/>
  <c r="S34" i="7"/>
  <c r="R34" i="7"/>
  <c r="Q34" i="7"/>
  <c r="P34" i="7"/>
  <c r="H68" i="6"/>
  <c r="H70" i="6" s="1"/>
  <c r="P11" i="21"/>
  <c r="Q11" i="21" s="1"/>
  <c r="R13" i="21"/>
  <c r="R12" i="21"/>
  <c r="P14" i="21"/>
  <c r="Q14" i="21" s="1"/>
  <c r="P13" i="21"/>
  <c r="Q13" i="21" s="1"/>
  <c r="P12" i="21"/>
  <c r="Q12" i="21" s="1"/>
  <c r="Z36" i="24"/>
  <c r="I18" i="20"/>
  <c r="U36" i="24"/>
  <c r="S36" i="24"/>
  <c r="P36" i="24"/>
  <c r="Q36" i="24"/>
  <c r="R35" i="24"/>
  <c r="V35" i="24" s="1"/>
  <c r="R34" i="24"/>
  <c r="V34" i="24" s="1"/>
  <c r="R33" i="24"/>
  <c r="V33" i="24" s="1"/>
  <c r="R32" i="24"/>
  <c r="V32" i="24" s="1"/>
  <c r="R31" i="24"/>
  <c r="V31" i="24" s="1"/>
  <c r="R30" i="24"/>
  <c r="V30" i="24" s="1"/>
  <c r="R29" i="24"/>
  <c r="V29" i="24" s="1"/>
  <c r="R28" i="24"/>
  <c r="V28" i="24" s="1"/>
  <c r="R27" i="24"/>
  <c r="V27" i="24" s="1"/>
  <c r="R26" i="24"/>
  <c r="V26" i="24" s="1"/>
  <c r="R25" i="24"/>
  <c r="V25" i="24" s="1"/>
  <c r="R24" i="24"/>
  <c r="V24" i="24" s="1"/>
  <c r="R23" i="24"/>
  <c r="V23" i="24" s="1"/>
  <c r="R22" i="24"/>
  <c r="V22" i="24" s="1"/>
  <c r="R21" i="24"/>
  <c r="V21" i="24" s="1"/>
  <c r="R20" i="24"/>
  <c r="V20" i="24" s="1"/>
  <c r="R19" i="24"/>
  <c r="V19" i="24" s="1"/>
  <c r="R18" i="24"/>
  <c r="V18" i="24" s="1"/>
  <c r="R17" i="24"/>
  <c r="V17" i="24" s="1"/>
  <c r="R16" i="24"/>
  <c r="V16" i="24" s="1"/>
  <c r="R15" i="24"/>
  <c r="W36" i="24"/>
  <c r="J23" i="13"/>
  <c r="R36" i="24" l="1"/>
  <c r="V15" i="24"/>
  <c r="V36" i="24" s="1"/>
  <c r="T12" i="21"/>
  <c r="U12" i="21" s="1"/>
  <c r="T11" i="21"/>
  <c r="T14" i="21"/>
  <c r="U14" i="21" s="1"/>
  <c r="T13" i="21"/>
  <c r="H42" i="20"/>
  <c r="U13" i="21" l="1"/>
  <c r="T20" i="21"/>
  <c r="U11" i="21"/>
  <c r="G11" i="33" l="1"/>
  <c r="E11" i="33"/>
  <c r="G10" i="33"/>
  <c r="E10" i="33"/>
  <c r="G9" i="33"/>
  <c r="E9" i="33"/>
  <c r="G42" i="32"/>
  <c r="E14" i="32"/>
  <c r="E12" i="32"/>
  <c r="D10" i="10"/>
  <c r="I10" i="10"/>
  <c r="I12" i="10"/>
  <c r="K12" i="10"/>
  <c r="G12" i="10"/>
  <c r="D12" i="10"/>
  <c r="E8" i="13" l="1"/>
  <c r="E10" i="20"/>
  <c r="Y7" i="24"/>
  <c r="W7" i="24"/>
  <c r="U7" i="24"/>
  <c r="R7" i="24"/>
  <c r="M7" i="24"/>
  <c r="L9" i="23"/>
  <c r="G7" i="24"/>
  <c r="J28" i="10" l="1"/>
  <c r="J35" i="10" s="1"/>
  <c r="E11" i="20" l="1"/>
  <c r="C16" i="24" l="1"/>
  <c r="C17" i="24" s="1"/>
  <c r="C18" i="24" s="1"/>
  <c r="C19" i="24" s="1"/>
  <c r="C20" i="24" s="1"/>
  <c r="C21" i="24" s="1"/>
  <c r="C22" i="24" s="1"/>
  <c r="C23" i="24" s="1"/>
  <c r="C24" i="24" s="1"/>
  <c r="C25" i="24" s="1"/>
  <c r="C26" i="24" s="1"/>
  <c r="C27" i="24" s="1"/>
  <c r="C28" i="24" s="1"/>
  <c r="C29" i="24" s="1"/>
  <c r="C30" i="24" s="1"/>
  <c r="C31" i="24" s="1"/>
  <c r="C32" i="24" s="1"/>
  <c r="C33" i="24" s="1"/>
  <c r="C34" i="24" s="1"/>
  <c r="C35" i="24" s="1"/>
  <c r="H38" i="23"/>
  <c r="J44" i="10" l="1"/>
  <c r="J49" i="10" s="1"/>
  <c r="H24" i="20"/>
  <c r="H31" i="20"/>
  <c r="H32" i="20" l="1"/>
  <c r="T25" i="21"/>
  <c r="T23" i="21"/>
  <c r="N25" i="21"/>
  <c r="N23" i="21"/>
  <c r="G25" i="21"/>
  <c r="G23" i="21"/>
  <c r="W7" i="21"/>
  <c r="U7" i="21"/>
  <c r="R7" i="21"/>
  <c r="O7" i="21"/>
  <c r="J7" i="21"/>
  <c r="F7" i="21"/>
  <c r="J29" i="34" l="1"/>
  <c r="J27" i="34"/>
  <c r="G29" i="34"/>
  <c r="G27" i="34"/>
  <c r="D29" i="34"/>
  <c r="D27" i="34"/>
  <c r="K11" i="34"/>
  <c r="I11" i="34"/>
  <c r="G11" i="34"/>
  <c r="E11" i="34"/>
  <c r="I9" i="34"/>
  <c r="F9" i="34"/>
  <c r="L16" i="9" l="1"/>
  <c r="L17" i="9" l="1"/>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E11" i="28" l="1"/>
  <c r="F10" i="9" l="1"/>
  <c r="E11" i="6" l="1"/>
  <c r="E12" i="6"/>
  <c r="H52" i="33" l="1"/>
  <c r="F52" i="33"/>
  <c r="D52" i="33"/>
  <c r="H49" i="33"/>
  <c r="E42" i="32"/>
  <c r="C42" i="32"/>
  <c r="C40" i="32"/>
  <c r="H40" i="28"/>
  <c r="H38" i="28"/>
  <c r="H27" i="16"/>
  <c r="L27" i="16"/>
  <c r="G107" i="9"/>
  <c r="G105" i="9"/>
  <c r="L107" i="9"/>
  <c r="L105" i="9"/>
  <c r="D107" i="9"/>
  <c r="R40" i="7"/>
  <c r="R38" i="7"/>
  <c r="P40" i="23"/>
  <c r="P38" i="23"/>
  <c r="F49" i="33" l="1"/>
  <c r="D49" i="33"/>
  <c r="G40" i="32"/>
  <c r="E40" i="32"/>
  <c r="F40" i="28"/>
  <c r="F38" i="28"/>
  <c r="D40" i="28"/>
  <c r="D38" i="28"/>
  <c r="E27" i="16"/>
  <c r="D105" i="9"/>
  <c r="K40" i="7"/>
  <c r="K38" i="7"/>
  <c r="E40" i="7"/>
  <c r="E38" i="7"/>
  <c r="E74" i="6"/>
  <c r="I51" i="20"/>
  <c r="F51" i="20"/>
  <c r="D51" i="20"/>
  <c r="W43" i="24"/>
  <c r="W40" i="24"/>
  <c r="R43" i="24"/>
  <c r="R40" i="24"/>
  <c r="E42" i="24"/>
  <c r="E40" i="24"/>
  <c r="L40" i="23"/>
  <c r="L38" i="23"/>
  <c r="H40" i="23"/>
  <c r="I57" i="10"/>
  <c r="F57" i="10"/>
  <c r="C57" i="10"/>
  <c r="C19" i="28" l="1"/>
  <c r="C20" i="28" s="1"/>
  <c r="C21" i="28" s="1"/>
  <c r="C22" i="28" s="1"/>
  <c r="C23" i="28" s="1"/>
  <c r="C24" i="28" s="1"/>
  <c r="C25" i="28" s="1"/>
  <c r="C26" i="28" s="1"/>
  <c r="C27" i="28" s="1"/>
  <c r="C28" i="28" s="1"/>
  <c r="C29" i="28" s="1"/>
  <c r="C30" i="28" s="1"/>
  <c r="C31" i="28" s="1"/>
  <c r="C32" i="28" s="1"/>
  <c r="C33" i="28" s="1"/>
  <c r="G11" i="28"/>
  <c r="F11" i="9" l="1"/>
  <c r="K10" i="9"/>
  <c r="F12" i="9"/>
  <c r="I12" i="20" l="1"/>
  <c r="I11" i="20"/>
  <c r="I10" i="20"/>
  <c r="I54" i="10"/>
  <c r="F54" i="10"/>
  <c r="C54" i="10"/>
  <c r="M102" i="9" l="1"/>
  <c r="G13" i="28" l="1"/>
  <c r="E13" i="28"/>
  <c r="G12" i="28"/>
  <c r="E12" i="28"/>
  <c r="G11" i="23" l="1"/>
  <c r="L11" i="23"/>
  <c r="O11" i="23"/>
  <c r="Q11" i="23"/>
  <c r="S11" i="23"/>
  <c r="E12" i="20" l="1"/>
  <c r="I28" i="20"/>
  <c r="I29" i="20"/>
  <c r="I30" i="20"/>
  <c r="I27" i="20"/>
  <c r="I23" i="20"/>
  <c r="I21" i="20"/>
  <c r="I20" i="20"/>
  <c r="I19" i="20"/>
  <c r="I31" i="20" l="1"/>
  <c r="I24" i="20"/>
  <c r="E16" i="6"/>
  <c r="I32" i="20" l="1"/>
  <c r="E10" i="16"/>
  <c r="N11" i="16"/>
  <c r="N10" i="16"/>
  <c r="J11" i="16"/>
  <c r="J10" i="16"/>
  <c r="E11" i="16"/>
  <c r="E10" i="13"/>
  <c r="K12" i="13"/>
  <c r="I12" i="13"/>
  <c r="G12" i="13"/>
  <c r="D12" i="13"/>
  <c r="K12" i="9"/>
  <c r="K11" i="9"/>
  <c r="U10" i="7"/>
  <c r="R10" i="7"/>
  <c r="O10" i="7"/>
  <c r="E10" i="7"/>
  <c r="L10" i="7"/>
  <c r="I10" i="7"/>
  <c r="E15" i="6"/>
  <c r="E14" i="6"/>
  <c r="E13" i="6"/>
  <c r="I37" i="20" l="1"/>
  <c r="K102" i="9"/>
  <c r="I102" i="9"/>
  <c r="G102" i="9"/>
  <c r="J68" i="6"/>
  <c r="L102" i="9" l="1"/>
  <c r="S33" i="15"/>
  <c r="J299" i="99"/>
  <c r="T33" i="15"/>
</calcChain>
</file>

<file path=xl/comments1.xml><?xml version="1.0" encoding="utf-8"?>
<comments xmlns="http://schemas.openxmlformats.org/spreadsheetml/2006/main">
  <authors>
    <author>Autor</author>
  </authors>
  <commentList>
    <comment ref="S14" authorId="0" shapeId="0">
      <text>
        <r>
          <rPr>
            <b/>
            <sz val="11"/>
            <color indexed="81"/>
            <rFont val="Tahoma"/>
            <family val="2"/>
          </rPr>
          <t xml:space="preserve">TOME EN CUENTA LO SIGUIENTE: </t>
        </r>
        <r>
          <rPr>
            <sz val="11"/>
            <color indexed="81"/>
            <rFont val="Tahoma"/>
            <family val="2"/>
          </rPr>
          <t xml:space="preserve">
1-  Si es institución pública, colocar la llave institucional
2- Si es Entidad Privada, colocar su Registro Nacional del Contribuyente (RNC).
3 - Si es Persona Física, colocar su número de identificación (cédula). </t>
        </r>
        <r>
          <rPr>
            <sz val="9"/>
            <color indexed="81"/>
            <rFont val="Tahoma"/>
            <family val="2"/>
          </rPr>
          <t xml:space="preserve">
</t>
        </r>
      </text>
    </comment>
  </commentList>
</comments>
</file>

<file path=xl/comments2.xml><?xml version="1.0" encoding="utf-8"?>
<comments xmlns="http://schemas.openxmlformats.org/spreadsheetml/2006/main">
  <authors>
    <author>Autor</author>
  </authors>
  <commentList>
    <comment ref="S15" authorId="0" shapeId="0">
      <text/>
    </comment>
    <comment ref="S17" authorId="0" shapeId="0">
      <text/>
    </comment>
  </commentList>
</comments>
</file>

<file path=xl/connections.xml><?xml version="1.0" encoding="utf-8"?>
<connections xmlns="http://schemas.openxmlformats.org/spreadsheetml/2006/main">
  <connection id="1" name="LinkedTable_Tabla4" type="102" refreshedVersion="6" minRefreshableVersion="5">
    <extLst>
      <ext xmlns:x15="http://schemas.microsoft.com/office/spreadsheetml/2010/11/main" uri="{DE250136-89BD-433C-8126-D09CA5730AF9}">
        <x15:connection id="Tabla4">
          <x15:rangePr sourceName="_xlcn.LinkedTable_Tabla41"/>
        </x15:connection>
      </ext>
    </extLst>
  </connection>
  <connection id="2" name="LinkedTable_Tabla46" type="102" refreshedVersion="6" minRefreshableVersion="5">
    <extLst>
      <ext xmlns:x15="http://schemas.microsoft.com/office/spreadsheetml/2010/11/main" uri="{DE250136-89BD-433C-8126-D09CA5730AF9}">
        <x15:connection id="Tabla46">
          <x15:rangePr sourceName="_xlcn.LinkedTable_Tabla461"/>
        </x15:connection>
      </ext>
    </extLst>
  </connection>
  <connection id="3"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<sst xmlns="http://schemas.openxmlformats.org/spreadsheetml/2006/main" count="13385" uniqueCount="2441">
  <si>
    <t>VALOR RD$</t>
  </si>
  <si>
    <t>Institución</t>
  </si>
  <si>
    <t>EJECUCION DEL PRESUPUESTO</t>
  </si>
  <si>
    <t>OBSERVACIONES</t>
  </si>
  <si>
    <t>DAF</t>
  </si>
  <si>
    <t>UE</t>
  </si>
  <si>
    <t>Preparado por</t>
  </si>
  <si>
    <t>Revisado por</t>
  </si>
  <si>
    <t>Aprobado por el Director General de Contabilidad Gubernamental</t>
  </si>
  <si>
    <t>DATOS DEL BIEN</t>
  </si>
  <si>
    <t>DESCARGO INSTITUCIONAL</t>
  </si>
  <si>
    <t xml:space="preserve">  Capítulo </t>
  </si>
  <si>
    <t>Aprobado por el Director General de DIGECOG</t>
  </si>
  <si>
    <t>ESTRUCTURA PROGRAMATICA</t>
  </si>
  <si>
    <t xml:space="preserve"> </t>
  </si>
  <si>
    <t xml:space="preserve">DESCRIPCION DEL INMUEBLE </t>
  </si>
  <si>
    <t>Capítulo:</t>
  </si>
  <si>
    <t xml:space="preserve">Cta. Bancaria: </t>
  </si>
  <si>
    <t>Sub-Cap.:</t>
  </si>
  <si>
    <t>Resp. del Fondo:</t>
  </si>
  <si>
    <t>DAF:</t>
  </si>
  <si>
    <t>Teléfono:</t>
  </si>
  <si>
    <t>UE:</t>
  </si>
  <si>
    <t>Número Cheque</t>
  </si>
  <si>
    <t>BALANCE EN LIBRO</t>
  </si>
  <si>
    <t>Auditor</t>
  </si>
  <si>
    <t>Código SNIP</t>
  </si>
  <si>
    <t>Dirección General de Contabilidad Gubernamental</t>
  </si>
  <si>
    <t>Sub-Capítulo:</t>
  </si>
  <si>
    <t>Fecha</t>
  </si>
  <si>
    <t>Nombre del Beneficiario</t>
  </si>
  <si>
    <t>Totales</t>
  </si>
  <si>
    <t>Institución:</t>
  </si>
  <si>
    <t xml:space="preserve">              TOTALES RD$</t>
  </si>
  <si>
    <t xml:space="preserve">Institución: </t>
  </si>
  <si>
    <t>Nombre de Cta.:</t>
  </si>
  <si>
    <t>Número Cta.:</t>
  </si>
  <si>
    <t>Banco:</t>
  </si>
  <si>
    <t>LIBRO</t>
  </si>
  <si>
    <t>MAS:</t>
  </si>
  <si>
    <t>Notas de Crédito</t>
  </si>
  <si>
    <t>TOTAL DISPONIBLE</t>
  </si>
  <si>
    <t>MENOS:</t>
  </si>
  <si>
    <t>Cheques emitidos</t>
  </si>
  <si>
    <t>Notas de Débito</t>
  </si>
  <si>
    <t>Comisiones Bancarias</t>
  </si>
  <si>
    <t xml:space="preserve">TOTAL CONCILIADO </t>
  </si>
  <si>
    <t>BANCO</t>
  </si>
  <si>
    <t>BALANCE EN BANCO</t>
  </si>
  <si>
    <t>Depósitos en tránsito</t>
  </si>
  <si>
    <t xml:space="preserve">Cheques en tránsito </t>
  </si>
  <si>
    <t>DG-CB-02-02</t>
  </si>
  <si>
    <t>Organismo Financiador</t>
  </si>
  <si>
    <t>Prog</t>
  </si>
  <si>
    <t>Sub-Prog</t>
  </si>
  <si>
    <t>Proy</t>
  </si>
  <si>
    <t>Total</t>
  </si>
  <si>
    <t>Formulario de Arqueo de Cheques</t>
  </si>
  <si>
    <t>Monto Total</t>
  </si>
  <si>
    <t>Monto Total de Cheques</t>
  </si>
  <si>
    <t>Efectivo y Comprobantes</t>
  </si>
  <si>
    <t>Faltante y Sobrante</t>
  </si>
  <si>
    <t>Balance en Cuenta
(F) = (C - E)</t>
  </si>
  <si>
    <t>Institución de la Transferencia</t>
  </si>
  <si>
    <t>(C)
Monto Recibido</t>
  </si>
  <si>
    <t>Monto Ejecutado
(E)</t>
  </si>
  <si>
    <t>DG-INS-02-22</t>
  </si>
  <si>
    <t>DG-INS-07-01</t>
  </si>
  <si>
    <t>Unidad Ejecutora</t>
  </si>
  <si>
    <t xml:space="preserve"> Sub-prog.</t>
  </si>
  <si>
    <t>Fuente Específica</t>
  </si>
  <si>
    <t>Concepto Proyecto</t>
  </si>
  <si>
    <t>1er Trimestre</t>
  </si>
  <si>
    <t>2do Trimestre</t>
  </si>
  <si>
    <t>3er Trimestre</t>
  </si>
  <si>
    <t>4to Trimestre</t>
  </si>
  <si>
    <t xml:space="preserve">Acumulado </t>
  </si>
  <si>
    <t>Modalidad</t>
  </si>
  <si>
    <t>Formulario de Bienes Inmuebles</t>
  </si>
  <si>
    <t xml:space="preserve">Sub-Capítulo </t>
  </si>
  <si>
    <t xml:space="preserve">DAF </t>
  </si>
  <si>
    <t>Ubicación</t>
  </si>
  <si>
    <t>Valor Terreno RD$</t>
  </si>
  <si>
    <t>Edificación RD$</t>
  </si>
  <si>
    <t>Mejoras RD$</t>
  </si>
  <si>
    <t>Valor Edificaciones RD$</t>
  </si>
  <si>
    <t>Observaciones</t>
  </si>
  <si>
    <t>Sub-Cap.</t>
  </si>
  <si>
    <t>Cap.</t>
  </si>
  <si>
    <t xml:space="preserve"> Prog.</t>
  </si>
  <si>
    <t>Proy.</t>
  </si>
  <si>
    <t>Activ.</t>
  </si>
  <si>
    <t>Fuente Esp.</t>
  </si>
  <si>
    <t>Act/Obr</t>
  </si>
  <si>
    <t>Ccp-Aux</t>
  </si>
  <si>
    <t>Monto De Adquisición (A)</t>
  </si>
  <si>
    <t>Sub Prog</t>
  </si>
  <si>
    <t>Monto Devengado (B)</t>
  </si>
  <si>
    <t>Municipio</t>
  </si>
  <si>
    <t>CCP Auxiliar</t>
  </si>
  <si>
    <t>Descripción</t>
  </si>
  <si>
    <t>Fondo</t>
  </si>
  <si>
    <t>CCP. Auxiliar</t>
  </si>
  <si>
    <t>ID</t>
  </si>
  <si>
    <t>CCP Auxiliar
 de Gasto</t>
  </si>
  <si>
    <t>Org. Financ</t>
  </si>
  <si>
    <t>Fte Esp</t>
  </si>
  <si>
    <t>Fecha de Adquisición</t>
  </si>
  <si>
    <t xml:space="preserve">Forma de Adquisición </t>
  </si>
  <si>
    <t xml:space="preserve">Monto de Adquisición </t>
  </si>
  <si>
    <t>Cantidad</t>
  </si>
  <si>
    <t>Precio Por Unidad</t>
  </si>
  <si>
    <t xml:space="preserve">Total </t>
  </si>
  <si>
    <t xml:space="preserve">Descripción del Bien </t>
  </si>
  <si>
    <t>Valor de Adquisición</t>
  </si>
  <si>
    <t>Ccp Auxiliar</t>
  </si>
  <si>
    <t>Motivo</t>
  </si>
  <si>
    <t>Para llenar datos principales, en el caso que tenga variación en nombres y cargos, favor actualizar en el lugar correspondiente</t>
  </si>
  <si>
    <t>Formulario de Arqueo de Cajas y Valores</t>
  </si>
  <si>
    <t>Billetes</t>
  </si>
  <si>
    <t>Total en Billetes</t>
  </si>
  <si>
    <t>Monedas</t>
  </si>
  <si>
    <t>Total en Monedas</t>
  </si>
  <si>
    <t>Total en Billetes y Monedas</t>
  </si>
  <si>
    <t>Total Efectivo y Comprobantes</t>
  </si>
  <si>
    <t>Monto Asignado</t>
  </si>
  <si>
    <t>Custodio</t>
  </si>
  <si>
    <t>Los datos imputados en estas celdas, llenaran todos los formularios que requieran de esas informaciones.</t>
  </si>
  <si>
    <t>Datos de la Póliza</t>
  </si>
  <si>
    <t>Proveedor de la Póliza</t>
  </si>
  <si>
    <t>Fecha de Corte</t>
  </si>
  <si>
    <t>Días de Póliza</t>
  </si>
  <si>
    <t>Monto Por Días</t>
  </si>
  <si>
    <t>Días Consumido</t>
  </si>
  <si>
    <t>Cta. Contable</t>
  </si>
  <si>
    <t>Fte Fin</t>
  </si>
  <si>
    <t>Fuente Financ.</t>
  </si>
  <si>
    <t>AL</t>
  </si>
  <si>
    <t>Número Documento</t>
  </si>
  <si>
    <t>Fecha Doc.</t>
  </si>
  <si>
    <t xml:space="preserve">Monto RD$ </t>
  </si>
  <si>
    <t>Beneficiario</t>
  </si>
  <si>
    <t>DG-INS-02-29</t>
  </si>
  <si>
    <t>No. Cuenta</t>
  </si>
  <si>
    <t>Denominación</t>
  </si>
  <si>
    <t>Tipo de Cuenta</t>
  </si>
  <si>
    <t>Banco</t>
  </si>
  <si>
    <t>Sucursal</t>
  </si>
  <si>
    <t>Saldos (b)</t>
  </si>
  <si>
    <t>Saldo Final</t>
  </si>
  <si>
    <t>Inicial</t>
  </si>
  <si>
    <t>Débito</t>
  </si>
  <si>
    <t>Crédito</t>
  </si>
  <si>
    <t xml:space="preserve">S/Libros </t>
  </si>
  <si>
    <t>S/Banco</t>
  </si>
  <si>
    <t>Observaciones:</t>
  </si>
  <si>
    <t>DG-INS-02-17</t>
  </si>
  <si>
    <t>Valor RD$</t>
  </si>
  <si>
    <t>A</t>
  </si>
  <si>
    <t>B</t>
  </si>
  <si>
    <t>C</t>
  </si>
  <si>
    <t>D</t>
  </si>
  <si>
    <t>E</t>
  </si>
  <si>
    <t>F</t>
  </si>
  <si>
    <t>ESTRUCTURA PROGRAMÁTICA</t>
  </si>
  <si>
    <t>TIPO DE ANTICIPO  FINANCIERO</t>
  </si>
  <si>
    <t>MOVIMIENTO ANTICIPO FINANCIERO</t>
  </si>
  <si>
    <t>Act/Obra</t>
  </si>
  <si>
    <t>FRI</t>
  </si>
  <si>
    <t>FEA</t>
  </si>
  <si>
    <t>FRE</t>
  </si>
  <si>
    <t>FAS</t>
  </si>
  <si>
    <t>FAC</t>
  </si>
  <si>
    <t>Monto de Apertura
1</t>
  </si>
  <si>
    <t>Aumento
(Disminución)
2</t>
  </si>
  <si>
    <t>Total Anticipo Financiero
3 = 1+2</t>
  </si>
  <si>
    <t>Monto Transferido por la T. N.
4</t>
  </si>
  <si>
    <t>Rendición del Anticipo Financiero</t>
  </si>
  <si>
    <t>Devolución de Disponibilidades</t>
  </si>
  <si>
    <t>Regularizaciones</t>
  </si>
  <si>
    <t>Monto Rendido
5</t>
  </si>
  <si>
    <t>Monto por Rendir
6 = 3-5</t>
  </si>
  <si>
    <t>Monto Depositado</t>
  </si>
  <si>
    <t>No. Volante / Transfer. en la Cuenta R. D.</t>
  </si>
  <si>
    <t>No. de Documento</t>
  </si>
  <si>
    <t>Monto Regularizado</t>
  </si>
  <si>
    <t xml:space="preserve">TOTALES GENERALES </t>
  </si>
  <si>
    <t>DG-INS-02-18</t>
  </si>
  <si>
    <t>DG-INS-02-46</t>
  </si>
  <si>
    <t>Incorporación al SIGEF</t>
  </si>
  <si>
    <t>Si</t>
  </si>
  <si>
    <t>No</t>
  </si>
  <si>
    <t>Proveedor</t>
  </si>
  <si>
    <t>Act/  Obr</t>
  </si>
  <si>
    <t>Org. Fin.</t>
  </si>
  <si>
    <t>Fuente Finac</t>
  </si>
  <si>
    <t>Fuente Esp</t>
  </si>
  <si>
    <t>Origen De Los Recursos</t>
  </si>
  <si>
    <t>Fecha de Inicio de Obra</t>
  </si>
  <si>
    <t>Presupuesto Original de la Obra</t>
  </si>
  <si>
    <t>Adendas</t>
  </si>
  <si>
    <t xml:space="preserve">Total Presupuestado </t>
  </si>
  <si>
    <t>Detalles</t>
  </si>
  <si>
    <t xml:space="preserve">  </t>
  </si>
  <si>
    <t>Tipo Moneda</t>
  </si>
  <si>
    <t>Monto en Moneda Original</t>
  </si>
  <si>
    <t>Monto en Pesos</t>
  </si>
  <si>
    <t>Tasa anual</t>
  </si>
  <si>
    <t>Duración</t>
  </si>
  <si>
    <t>DG-INS-02-45</t>
  </si>
  <si>
    <t>Nombre de Institución Beneficiaria</t>
  </si>
  <si>
    <t>Monto</t>
  </si>
  <si>
    <t>Concepto</t>
  </si>
  <si>
    <t>DG-INS-02-47</t>
  </si>
  <si>
    <t>Persona Física</t>
  </si>
  <si>
    <t>Otros</t>
  </si>
  <si>
    <t>Tipo de Impuesto</t>
  </si>
  <si>
    <t>Montos</t>
  </si>
  <si>
    <t>Estatus Legal</t>
  </si>
  <si>
    <t>Capital</t>
  </si>
  <si>
    <t>Interes</t>
  </si>
  <si>
    <t>Multa</t>
  </si>
  <si>
    <t>Recargos</t>
  </si>
  <si>
    <t>Tesorería Nacional</t>
  </si>
  <si>
    <t>Fecha de Registro</t>
  </si>
  <si>
    <t>Tipo de Fondo:</t>
  </si>
  <si>
    <t>Monto Moneda Original :</t>
  </si>
  <si>
    <t>Identificación de la Caja</t>
  </si>
  <si>
    <t>Balance Inicial</t>
  </si>
  <si>
    <t>Aumento</t>
  </si>
  <si>
    <t xml:space="preserve">Disminución </t>
  </si>
  <si>
    <t>Balance Final</t>
  </si>
  <si>
    <t>DG-INS-02-50</t>
  </si>
  <si>
    <t>Monto del Crédito</t>
  </si>
  <si>
    <t>Monto Por Ejecutar</t>
  </si>
  <si>
    <t>Monto Ejecutado</t>
  </si>
  <si>
    <t>Tipo de Deuda</t>
  </si>
  <si>
    <t>REGISTRO EN EL SIAB</t>
  </si>
  <si>
    <t>Cuenta Contable</t>
  </si>
  <si>
    <t>Valor en libro</t>
  </si>
  <si>
    <t>Código de Bienes Nacionales</t>
  </si>
  <si>
    <t>Código Institucional</t>
  </si>
  <si>
    <t>Depósitos del mes</t>
  </si>
  <si>
    <t>Responsable de Cuenta Bancaria:</t>
  </si>
  <si>
    <t>Organismo Financiador:</t>
  </si>
  <si>
    <t>Monto Moneda Original:</t>
  </si>
  <si>
    <t>Tipo de Moneda:</t>
  </si>
  <si>
    <t>Nombre Institución:</t>
  </si>
  <si>
    <t>Sub-Cap:</t>
  </si>
  <si>
    <t>Balance Inicial (A) : RD$</t>
  </si>
  <si>
    <t>Tipo de Transferencia</t>
  </si>
  <si>
    <t>Monto Original</t>
  </si>
  <si>
    <t>Fecha:</t>
  </si>
  <si>
    <t>Formulario de Adquisición de Bienes para ser Transferidos a Terceros</t>
  </si>
  <si>
    <t xml:space="preserve">Descripción Del Bien </t>
  </si>
  <si>
    <t>DG-INS-02-36</t>
  </si>
  <si>
    <t>Formulario para Obras en Proceso (Proyectos de Inversión)</t>
  </si>
  <si>
    <t>DG-INS-02-37</t>
  </si>
  <si>
    <t>DG-INS-02-40</t>
  </si>
  <si>
    <t>DG-INS-02-43</t>
  </si>
  <si>
    <t>DG-INS-02-44</t>
  </si>
  <si>
    <t>Depreciación</t>
  </si>
  <si>
    <t>RNC/Cédula</t>
  </si>
  <si>
    <t>Monto Cheque</t>
  </si>
  <si>
    <t>Total Ejecutado RD$</t>
  </si>
  <si>
    <t>Balance en Libro</t>
  </si>
  <si>
    <t xml:space="preserve">Sub- Capítulo: </t>
  </si>
  <si>
    <t xml:space="preserve"> DAF:</t>
  </si>
  <si>
    <t>Fecha de Terminación de Obra</t>
  </si>
  <si>
    <t>Superficie M²</t>
  </si>
  <si>
    <t>Unidad Contable:</t>
  </si>
  <si>
    <t>Partida Presupuestaria</t>
  </si>
  <si>
    <t>DG-INS-02-48 b</t>
  </si>
  <si>
    <t>Sub- Capítulo:</t>
  </si>
  <si>
    <t>DG-INS-02-48 c</t>
  </si>
  <si>
    <t>Persona Jurídica</t>
  </si>
  <si>
    <t>DG-INS-02-49 b</t>
  </si>
  <si>
    <t>No. Préstamo o Código de Donación:</t>
  </si>
  <si>
    <t>DG-INS-02-30</t>
  </si>
  <si>
    <t>DG-INS-02-31</t>
  </si>
  <si>
    <t>DG-INS-02-32</t>
  </si>
  <si>
    <t>Fuente Específica:</t>
  </si>
  <si>
    <r>
      <t xml:space="preserve">Observaciones: </t>
    </r>
    <r>
      <rPr>
        <sz val="12"/>
        <rFont val="Times New Roman"/>
        <family val="1"/>
      </rPr>
      <t>Explique sobrante o faltante</t>
    </r>
  </si>
  <si>
    <t>Fuente de Financiamiento</t>
  </si>
  <si>
    <t>CCP. Aux</t>
  </si>
  <si>
    <t>Puesto que ocupa</t>
  </si>
  <si>
    <t>Autorizado por</t>
  </si>
  <si>
    <t>Fecha de preparación</t>
  </si>
  <si>
    <t>Fecha de revisión</t>
  </si>
  <si>
    <t xml:space="preserve">Formulario Bienes para fines de Descargo a Bienes Nacionales </t>
  </si>
  <si>
    <t xml:space="preserve">       Resp. De la Cuenta  Bancaria:</t>
  </si>
  <si>
    <t>Cta. Bancaria:</t>
  </si>
  <si>
    <t>Tipo de Caja:</t>
  </si>
  <si>
    <t>Formulario Estado de Movimientos Bancarios</t>
  </si>
  <si>
    <t>Formulario Resumen Movimientos Anticipos Financieros</t>
  </si>
  <si>
    <t>Formulario Cuadro Comparativo de Bienes</t>
  </si>
  <si>
    <t>Formulario Relación de Cheques Anticipos Financieros</t>
  </si>
  <si>
    <t xml:space="preserve">Formulario Inversiones Financieras </t>
  </si>
  <si>
    <t>Formulario Anticipo de Crédito Impositivo</t>
  </si>
  <si>
    <t xml:space="preserve">Formulario Resumen de Valores </t>
  </si>
  <si>
    <t>Fecha de autorización</t>
  </si>
  <si>
    <t>Nombre del Proveedor</t>
  </si>
  <si>
    <t>Monto Anticipado</t>
  </si>
  <si>
    <t>Subcapítulo:</t>
  </si>
  <si>
    <t xml:space="preserve">Formulario Pago Anticipados a proveedores de Bienes y/o Servicios </t>
  </si>
  <si>
    <t>Datos del Proveedor</t>
  </si>
  <si>
    <t>RNC del Proveedor</t>
  </si>
  <si>
    <t>Ajuste o Reclasificación (C)</t>
  </si>
  <si>
    <t>Tipo de moneda de la Cta.:</t>
  </si>
  <si>
    <t>Formulario Conciliación Bancaria</t>
  </si>
  <si>
    <t>DG-INS-02-19 a</t>
  </si>
  <si>
    <t>DG-INS-02-19 b</t>
  </si>
  <si>
    <t>Concepto del Ingreso</t>
  </si>
  <si>
    <t>Fecha Última Tasación</t>
  </si>
  <si>
    <t>Fuente Especifica</t>
  </si>
  <si>
    <t>Formulario de Referencia</t>
  </si>
  <si>
    <t>Monto Devengado</t>
  </si>
  <si>
    <t>Tipo de Contribuyente</t>
  </si>
  <si>
    <t>DG-INS-02-49 a</t>
  </si>
  <si>
    <t>CCP-AUX</t>
  </si>
  <si>
    <t>Unidad Coordinadora</t>
  </si>
  <si>
    <t xml:space="preserve"> Formulario de Levantamiento de Adquisición de Bienes Inmuebles </t>
  </si>
  <si>
    <t>Certificado De Título Núm..</t>
  </si>
  <si>
    <t>Registro Núm.</t>
  </si>
  <si>
    <t>Folio Núm</t>
  </si>
  <si>
    <t>Libro Núm.</t>
  </si>
  <si>
    <t>Solar Núm</t>
  </si>
  <si>
    <t>Manzana Núm</t>
  </si>
  <si>
    <t>Porción Núm.</t>
  </si>
  <si>
    <t>Parcela  Núm</t>
  </si>
  <si>
    <t>Distrito Catastral Núm.</t>
  </si>
  <si>
    <t xml:space="preserve"> Formulario de Levantamiento de Adquisición de Bienes Muebles e Intangibles </t>
  </si>
  <si>
    <t>DESCRIPCION DEL BIEN MUEBLE O INTANGIBLE</t>
  </si>
  <si>
    <t>Fte. Esp.</t>
  </si>
  <si>
    <t>RNC</t>
  </si>
  <si>
    <t xml:space="preserve">Cuenta Contable </t>
  </si>
  <si>
    <t>DG-INS-02-33b</t>
  </si>
  <si>
    <t>DG-INS-02-33 a</t>
  </si>
  <si>
    <t>Formulario Amortización de Gastos Pagados por Adelantado de Pólizas</t>
  </si>
  <si>
    <t>Monto pendiente consumir siguiente periodo</t>
  </si>
  <si>
    <t>Seleccione Fecha</t>
  </si>
  <si>
    <t>Al 01 de enero 2022</t>
  </si>
  <si>
    <t>Al 01 de abril 2022</t>
  </si>
  <si>
    <t>Al 01 de julio 2022</t>
  </si>
  <si>
    <t>Al 01 de octubre 2022</t>
  </si>
  <si>
    <t>Al 01 de diciembre 2022</t>
  </si>
  <si>
    <t>Al 31 de marzo 2022</t>
  </si>
  <si>
    <t>Al 30 junio 2020</t>
  </si>
  <si>
    <t>Al 30 septiembre 2022</t>
  </si>
  <si>
    <t>Al 31diciembre 2022</t>
  </si>
  <si>
    <t>Columna con formula</t>
  </si>
  <si>
    <t xml:space="preserve">(B)
Entradas </t>
  </si>
  <si>
    <t xml:space="preserve">(C)
Salidas </t>
  </si>
  <si>
    <t xml:space="preserve">D = ( A + B - C)
Balance Final </t>
  </si>
  <si>
    <t xml:space="preserve"> Fecha: </t>
  </si>
  <si>
    <t>Balance Inicial Última Actualización</t>
  </si>
  <si>
    <t>Por ejecución Presupuestaria</t>
  </si>
  <si>
    <t>Captación Directa y/o Donaciones</t>
  </si>
  <si>
    <t>Aumento / Disminución</t>
  </si>
  <si>
    <t>(A)
Balance Inicial</t>
  </si>
  <si>
    <t xml:space="preserve"> Descripción Contable</t>
  </si>
  <si>
    <t>Número de Póliza</t>
  </si>
  <si>
    <t>Monto Póliza</t>
  </si>
  <si>
    <t>Fecha NCF</t>
  </si>
  <si>
    <t>NCF</t>
  </si>
  <si>
    <t>Número Devengado</t>
  </si>
  <si>
    <t>Organismo Recaudador:</t>
  </si>
  <si>
    <t>Fecha Última Tasación Terreno</t>
  </si>
  <si>
    <t>Formulario Inventario de Bienes De Consumo</t>
  </si>
  <si>
    <t>Formulario Detalle de la Ejecución de Recursos de Captación Directa</t>
  </si>
  <si>
    <t>Formulario Detalle de la Deuda Administrativa</t>
  </si>
  <si>
    <t>Diferencia B - A + C</t>
  </si>
  <si>
    <t>Descripción de la CCP. Aux</t>
  </si>
  <si>
    <t>Institución Pública Descentralizada</t>
  </si>
  <si>
    <t>Institución Pública Gobierno Central</t>
  </si>
  <si>
    <t>Institución del Sector Privado</t>
  </si>
  <si>
    <t>Formulario Ejecución de Recursos Externos</t>
  </si>
  <si>
    <t>Número de Expendiente</t>
  </si>
  <si>
    <t>Formulario de Bienes De Consumo</t>
  </si>
  <si>
    <t xml:space="preserve">Entradas </t>
  </si>
  <si>
    <t>Nombre Cuenta Contable</t>
  </si>
  <si>
    <t>Recursos Captación directa y/o Donaciones</t>
  </si>
  <si>
    <t>Consumo/ Salidas de Almacén</t>
  </si>
  <si>
    <t xml:space="preserve">Formulario de Propuestas de Asientos de Ajustes y/o Reclasificaciones </t>
  </si>
  <si>
    <t>Fecha de Imputación:</t>
  </si>
  <si>
    <t>Nombre de la Cuenta Contable</t>
  </si>
  <si>
    <t>Cálculo Amortización (automático)</t>
  </si>
  <si>
    <t>Proveedor de la Licencia</t>
  </si>
  <si>
    <t>Número de Licencia</t>
  </si>
  <si>
    <t>Descripción/tipo de Licencia</t>
  </si>
  <si>
    <t>Monto total de la Licencia</t>
  </si>
  <si>
    <t>Monto pagado por adelantado</t>
  </si>
  <si>
    <t>Monto Pendiente de pago</t>
  </si>
  <si>
    <t>Fecha Inicio/ activación</t>
  </si>
  <si>
    <t>Fecha Final/ vencimiento</t>
  </si>
  <si>
    <t>Días de Licencia</t>
  </si>
  <si>
    <t>Monto consumido periodos anteriores</t>
  </si>
  <si>
    <t>Monto pendiente de amortizar siguiente periodo</t>
  </si>
  <si>
    <t>Cuenta. Contable</t>
  </si>
  <si>
    <t xml:space="preserve"> Nombre de la Cuenta Contable</t>
  </si>
  <si>
    <t>Monto consumo actual periodo</t>
  </si>
  <si>
    <t>Monto consumido periodo actual</t>
  </si>
  <si>
    <t>Descripción Contable</t>
  </si>
  <si>
    <t>Descripción/tipo de Póliza</t>
  </si>
  <si>
    <t>Fecha Inicio/activación</t>
  </si>
  <si>
    <t>Días Consumidos</t>
  </si>
  <si>
    <t>Dirección General de Impuestos Internos</t>
  </si>
  <si>
    <t>Dirección General de Aduanas</t>
  </si>
  <si>
    <t>Otro</t>
  </si>
  <si>
    <t>Tipo de Contribuyente:</t>
  </si>
  <si>
    <t>Regímenes Especiales</t>
  </si>
  <si>
    <t>Dólar</t>
  </si>
  <si>
    <t>Euro</t>
  </si>
  <si>
    <t>Peso dominicano</t>
  </si>
  <si>
    <t>Direccion General de Contabilidad Gubernamental</t>
  </si>
  <si>
    <t xml:space="preserve">Observaciones: </t>
  </si>
  <si>
    <t>Tipo de moneda</t>
  </si>
  <si>
    <t>Identificación de la Caja:</t>
  </si>
  <si>
    <t>Caja General</t>
  </si>
  <si>
    <t>Caja Chica</t>
  </si>
  <si>
    <t>Tasa de Cambio</t>
  </si>
  <si>
    <t>Instrumento Núm.</t>
  </si>
  <si>
    <t>Fecha de Colocación</t>
  </si>
  <si>
    <t>Rendimiento Generado</t>
  </si>
  <si>
    <t>Disminución de Deuda Administrativa</t>
  </si>
  <si>
    <t>INSTITUCIÓN O PERSONA RECEPTORA</t>
  </si>
  <si>
    <t>Monto Recibido</t>
  </si>
  <si>
    <t>Monto Recibido de Tesorería en Cta. Operativa</t>
  </si>
  <si>
    <t xml:space="preserve"> Balance Inicial: RD$</t>
  </si>
  <si>
    <t xml:space="preserve">Cuenta Bancaria Colectora Núm. </t>
  </si>
  <si>
    <t xml:space="preserve">Volante de Depósito Núm. </t>
  </si>
  <si>
    <t>No. Devengado o libramiento, cheque o transferencia</t>
  </si>
  <si>
    <t>Recibo/Factura Núm.</t>
  </si>
  <si>
    <t>Cuenta Bancaria Operativa Núm.:</t>
  </si>
  <si>
    <t>Balance en Cuenta</t>
  </si>
  <si>
    <t>Fecha de transferencia o entrega del bien</t>
  </si>
  <si>
    <t>Área M² 
Terreno</t>
  </si>
  <si>
    <t>Área M² 
Edificación</t>
  </si>
  <si>
    <t>Terreno</t>
  </si>
  <si>
    <t>Edificio</t>
  </si>
  <si>
    <t>Descripción del Inmueble</t>
  </si>
  <si>
    <t>Núm. Devengado o Libramiento, Cheque o Transferencia</t>
  </si>
  <si>
    <t>Código Bienes Nacionales</t>
  </si>
  <si>
    <t>Descripción del Bien Mueble o Intangible</t>
  </si>
  <si>
    <t>Código de Referencia Catastral (DGCN)</t>
  </si>
  <si>
    <t>Superficie M²
Edificación</t>
  </si>
  <si>
    <t>Núm. del devengado o libramiento, cheque o transferencia</t>
  </si>
  <si>
    <t>Fecha de Depósito</t>
  </si>
  <si>
    <t xml:space="preserve">Parcial </t>
  </si>
  <si>
    <t>Forma de Rendición</t>
  </si>
  <si>
    <t>Número de Cheque</t>
  </si>
  <si>
    <r>
      <t>C. Bancaria N</t>
    </r>
    <r>
      <rPr>
        <b/>
        <vertAlign val="superscript"/>
        <sz val="12"/>
        <rFont val="Times New Roman"/>
        <family val="1"/>
      </rPr>
      <t>o</t>
    </r>
    <r>
      <rPr>
        <b/>
        <sz val="12"/>
        <rFont val="Times New Roman"/>
        <family val="1"/>
      </rPr>
      <t>:</t>
    </r>
  </si>
  <si>
    <t>Tipo de Institución/Persona Receptora:</t>
  </si>
  <si>
    <t>Nombre de la Institución o Persona Receptora</t>
  </si>
  <si>
    <t>Monto del Bien(s) Transferido(s)</t>
  </si>
  <si>
    <t>Código Institución/Persona Receptora</t>
  </si>
  <si>
    <t>Persona física</t>
  </si>
  <si>
    <t>Formulario Cuentas por Cobrar Organimos Recaudadores</t>
  </si>
  <si>
    <t>Detalle de la Ejecución de las Transferencias de la Presidencia</t>
  </si>
  <si>
    <t>Datos de la Licencia de Software</t>
  </si>
  <si>
    <t>Por Ejecución Presupuestaria</t>
  </si>
  <si>
    <t>Incorporación en el SIGEF</t>
  </si>
  <si>
    <t>TRANSFERENCIA RECIBIDA (B)</t>
  </si>
  <si>
    <t>APLICACIÓN O USO DE LOS RECURSOS RECIBIDOS (D)</t>
  </si>
  <si>
    <t>APLICACIÓN O USO DE LOS RECURSOS</t>
  </si>
  <si>
    <t>APLICACIÓN O USO DE LOS RECURSOS RECIBIDOS</t>
  </si>
  <si>
    <t>Núm. del devengado/libramiento, cheque o transferencia</t>
  </si>
  <si>
    <t>Suplidor/Acreedor</t>
  </si>
  <si>
    <t>Concepto de la Deuda</t>
  </si>
  <si>
    <t>No. Acta de Autorización de Bienes Nacionales</t>
  </si>
  <si>
    <t>Monto Distribuido CCP</t>
  </si>
  <si>
    <t xml:space="preserve">Monto Pagado </t>
  </si>
  <si>
    <t>Distribución del Monto Adeudado</t>
  </si>
  <si>
    <t>Expendiente Núm:</t>
  </si>
  <si>
    <t xml:space="preserve"> Núm. Doc. Regularizaciones:</t>
  </si>
  <si>
    <t>Monto total regularizado:</t>
  </si>
  <si>
    <t>Número de documento de pago</t>
  </si>
  <si>
    <t xml:space="preserve">No. Solicitud de Descargo: </t>
  </si>
  <si>
    <t>Asiento No.</t>
  </si>
  <si>
    <t xml:space="preserve">Concepto del asiento: </t>
  </si>
  <si>
    <t>DIGESETT</t>
  </si>
  <si>
    <t>0202</t>
  </si>
  <si>
    <t>02</t>
  </si>
  <si>
    <t>01</t>
  </si>
  <si>
    <t>0005</t>
  </si>
  <si>
    <t>NO APLICA</t>
  </si>
  <si>
    <t>EN ESTE PERIODO NO SE REALIZO NINGUNA OBRA DE PROYECTOS DE INVERSION EN ESTA INST.</t>
  </si>
  <si>
    <t>Lic. Sevilla Cipion Morillo</t>
  </si>
  <si>
    <t>Tesorera</t>
  </si>
  <si>
    <t>Lic. Ramon  D. Florian Reyes</t>
  </si>
  <si>
    <t>Director Adm. Y Financiero</t>
  </si>
  <si>
    <t>Auditor UAI</t>
  </si>
  <si>
    <t>Cuenta Operativa Digesett</t>
  </si>
  <si>
    <t>Reservas</t>
  </si>
  <si>
    <t>010-238983-7</t>
  </si>
  <si>
    <t>Lic. Ybelise A. Tejada D.</t>
  </si>
  <si>
    <t>Enc. Contabilidad</t>
  </si>
  <si>
    <t>Corriente</t>
  </si>
  <si>
    <t>Resevas</t>
  </si>
  <si>
    <t>Calle Isabel La Catolica</t>
  </si>
  <si>
    <t>Enc. De Contabilidad</t>
  </si>
  <si>
    <t>Lic. Ramon D. Florian Reyes</t>
  </si>
  <si>
    <t>Lic. Ramon D, Florian Reyes</t>
  </si>
  <si>
    <t>Lic. Ramon Ant. Ramirez Ramirez</t>
  </si>
  <si>
    <t>Auidtor UAI</t>
  </si>
  <si>
    <t>Lic Ramon Ant. Ramirez Ramirez</t>
  </si>
  <si>
    <t>Lic Ybelise A. Tejada D.</t>
  </si>
  <si>
    <t>Director Admvo. Y Financiero</t>
  </si>
  <si>
    <t>0100</t>
  </si>
  <si>
    <t>DG-INS-02-19a</t>
  </si>
  <si>
    <t>Lic. Sevilla Cipion M.</t>
  </si>
  <si>
    <t>Lic Ramon D. Florian Reyes</t>
  </si>
  <si>
    <t>Ramon Ant. Ramirez Ramirez</t>
  </si>
  <si>
    <t>nota</t>
  </si>
  <si>
    <t>Lic Sevilla Cipion M.</t>
  </si>
  <si>
    <t>Espacio de 1,722.06 Mts2 con edificio de seis (6) niveles para oficinas</t>
  </si>
  <si>
    <t>Av. Expreso V Centenario/ Juan Erazo, Villa Juana, Sto. Dgo., D. N.</t>
  </si>
  <si>
    <t>1,722.06 MTS 2</t>
  </si>
  <si>
    <t>Lic Ybelise a. Tejada D.</t>
  </si>
  <si>
    <t>Enc. Contablidad</t>
  </si>
  <si>
    <t>Director Administrativo y Financiero</t>
  </si>
  <si>
    <t xml:space="preserve">Lic. Ramon D. Florian Reyes </t>
  </si>
  <si>
    <t>Director admvo. Y Financiero</t>
  </si>
  <si>
    <t>Seguros Reservas</t>
  </si>
  <si>
    <t>2-2-501-0228591</t>
  </si>
  <si>
    <t>Poliza Seguro de Vehiculos.</t>
  </si>
  <si>
    <t>B1500038514</t>
  </si>
  <si>
    <t>31//12/2023</t>
  </si>
  <si>
    <t>2.2.6.2.01</t>
  </si>
  <si>
    <t>Seguro de Bienes Muebles</t>
  </si>
  <si>
    <t>B1500039163</t>
  </si>
  <si>
    <t>101-87450-3</t>
  </si>
  <si>
    <t>B1500039133</t>
  </si>
  <si>
    <t>2-2-501-0000112</t>
  </si>
  <si>
    <t>2-2-501-0000111</t>
  </si>
  <si>
    <t>Concepto del asiento: Para Reconocer el monto del fondo de Caja Chica para gastos menores al 31/12/2023 de la Direccion Gral. De Segiridad de Transito y Transporte Terrestre -Digesett-</t>
  </si>
  <si>
    <t>Director Admvo.  y Financiero</t>
  </si>
  <si>
    <t xml:space="preserve">Director Admvo.  Y Financiero </t>
  </si>
  <si>
    <t>Observaciones  En esta institucion no manejamos anticipos de Credido Impositivo   N/A</t>
  </si>
  <si>
    <t>VER RELACION DE CONTRATOS SCANEADOS EN EL REPORTE</t>
  </si>
  <si>
    <t>NOTA</t>
  </si>
  <si>
    <t>Ver anexo copia de com. DG-CI-1183-22 d.f. 31/10/22, donde se solicita actualizar el avaluo de estos bienes a la Direccion Gral. de Catastro Nacional. (A la fecha de realizar este cierre no hemos recibido la visita de Catastro Nacional) .</t>
  </si>
  <si>
    <t>DE FORMULARIOS DEL CIERRE ANUAL 2023 EN FORMATO PDF</t>
  </si>
  <si>
    <t>ESTA INST. NO MANEJA ANTICIPOS FINANCIEROS EN ESTE PERIODO</t>
  </si>
  <si>
    <t>NOTA    No tenemos Anticipos Financieros en este periodo en esta institucion</t>
  </si>
  <si>
    <t>14-1</t>
  </si>
  <si>
    <t>´10-1</t>
  </si>
  <si>
    <t>13-1</t>
  </si>
  <si>
    <t>5.1.02.06.02</t>
  </si>
  <si>
    <t>POLIZA CONSUMIDA</t>
  </si>
  <si>
    <t>B1500036832</t>
  </si>
  <si>
    <t>12-1</t>
  </si>
  <si>
    <t>2.2.502-0179070</t>
  </si>
  <si>
    <t>31/12/2023</t>
  </si>
  <si>
    <t>Gstos Pagados por Adelantado Seguros de Bienes muebles</t>
  </si>
  <si>
    <t>DG-INS-02-</t>
  </si>
  <si>
    <t>DG-INS-02-48c</t>
  </si>
  <si>
    <t>Concepto del asiento: Para reconocer el consumo del periodo entre el 31/12/2022 al 31/12/2023   del seguro de vehs. De la poliza no. 2-2-501-0228591   Por valor de RD$ 1,107,814.98  NCF no. 38514  D.f. 16/11/2022.</t>
  </si>
  <si>
    <t>Concepto del asiento: Para reconocer el consumo del periodo entre el 31/12/2022 al 31/12/2023  del seguro de vehs. De la poliza no.2-2-501-0000111    Por valor de RD$ 2,049,522.79  NCF no. 39133   D.f. 12/12/2022</t>
  </si>
  <si>
    <t xml:space="preserve">Concepto del asiento: Para reconocer el consumo del periodo entre el 31/12/2022 al 31/012/2023  del seguro de vehs. De la poliza no. 2-2-501-0000112   Por valor de RD$ 9,319,509.17  NCF no. 39163  D.f. 16/12/2023. </t>
  </si>
  <si>
    <t>caja chica</t>
  </si>
  <si>
    <t xml:space="preserve">LIC. YBELISE A. TEJADA </t>
  </si>
  <si>
    <t>LIC. SEVILLA CIPION M.</t>
  </si>
  <si>
    <t>ENC. CONTABILIDAD</t>
  </si>
  <si>
    <t>TESORERA</t>
  </si>
  <si>
    <t>DIRECTOR ADMVO. Y FINANCIERO</t>
  </si>
  <si>
    <t>NO APLICA PARA ESTE PERIODO, PUES NO REALIZAMOS INVERSIONES FINANCIERAS.</t>
  </si>
  <si>
    <t>NO APLICA PARA ESTA INST. PUES NO RECIBIMOS TRANSF. DE LA PRESIDENCIA  EB ESTE PERIODO</t>
  </si>
  <si>
    <t>FORMULARIO PAGO ANTICIPADO LICENCIAS DE SOFTWARE</t>
  </si>
  <si>
    <t xml:space="preserve">  PUES NO ADQUIRIMOS LICENCIAS DE SOFTWARE </t>
  </si>
  <si>
    <t>EN ESTE PERIODO</t>
  </si>
  <si>
    <t xml:space="preserve">LIC. YBELISE A.  TEJADA </t>
  </si>
  <si>
    <t>preparado por</t>
  </si>
  <si>
    <t>LIC. RAMON D. FLORIAN REYES</t>
  </si>
  <si>
    <t>DIR. ADMVO. Y FINANCIERO</t>
  </si>
  <si>
    <t>NO RECIBIMOS EN ESTE PERIODO RECURSOS EXTERNOS</t>
  </si>
  <si>
    <t xml:space="preserve">         LIC. YBELISE A. TEJADA</t>
  </si>
  <si>
    <t xml:space="preserve">            LIC. SEVILLA CIPION M.</t>
  </si>
  <si>
    <t xml:space="preserve">                              INGRESOS RECAUDADOS DEPOSITADOS EN CUENTA COLECTORA</t>
  </si>
  <si>
    <t>010-252289-8</t>
  </si>
  <si>
    <t>B0100000049</t>
  </si>
  <si>
    <t>APORTE ECONOMICO P/LAS MADRES</t>
  </si>
  <si>
    <t>B0100000052</t>
  </si>
  <si>
    <t>4524000000001</t>
  </si>
  <si>
    <t>MULTIGESTIONES LUCERO, SRL</t>
  </si>
  <si>
    <t>2396-01</t>
  </si>
  <si>
    <t>WILDI RADHAMES RAMIREZ PEREZ</t>
  </si>
  <si>
    <t>2131-01</t>
  </si>
  <si>
    <t>COPYRAPID, SRL</t>
  </si>
  <si>
    <t>2655-01</t>
  </si>
  <si>
    <t>PARDAS SOLUTIONS, S.R.L.</t>
  </si>
  <si>
    <t>2256-01</t>
  </si>
  <si>
    <t>JOKAGER DISTRIBUIDORA, S.R.L.</t>
  </si>
  <si>
    <t>SEVILLA CIPION MORILLO (PAGADOR)</t>
  </si>
  <si>
    <t>2222-01</t>
  </si>
  <si>
    <t>2241-01</t>
  </si>
  <si>
    <t>2258-01</t>
  </si>
  <si>
    <t>2311-01</t>
  </si>
  <si>
    <t>2332-01</t>
  </si>
  <si>
    <t>2361-01</t>
  </si>
  <si>
    <t>2372-06</t>
  </si>
  <si>
    <t>2372-99</t>
  </si>
  <si>
    <t>2392-01</t>
  </si>
  <si>
    <t>2398-01</t>
  </si>
  <si>
    <t>2399-01</t>
  </si>
  <si>
    <t>LIC. SEVILLA CIPION MORILLO</t>
  </si>
  <si>
    <t>AUDITOR UAI</t>
  </si>
  <si>
    <t>31 12-2023</t>
  </si>
  <si>
    <t>NO SE REALIZARON PAGOS ANTICIPADOS EN ESTE PERIODO</t>
  </si>
  <si>
    <t>LIC. YBELISE A. TEJADA</t>
  </si>
  <si>
    <t>DIRECTOR ADM. Y FINANC.</t>
  </si>
  <si>
    <t>Observaciones NO APLICA PARA ESTA ENTIDAD, NO TENEMOSCUENTA POR COBRAR ORG. RECAUDADORES</t>
  </si>
  <si>
    <t>B1500045414</t>
  </si>
  <si>
    <t>B1500045385</t>
  </si>
  <si>
    <t>B1500045343</t>
  </si>
  <si>
    <t>B1500044398</t>
  </si>
  <si>
    <t>Siendo las_10:00 AM  procedimos a contar el efectivo y revisión de los comprobantes en caja en presencia de custodio de la misma Lic Sevilla Cipion M.. Terminado el proceso hemos devuelto intacto los valores y documentos recibidos.</t>
  </si>
  <si>
    <t xml:space="preserve"> DIGESETT</t>
  </si>
  <si>
    <t>DIRECCION ADMINISTRATIVA Y FINANCIERA</t>
  </si>
  <si>
    <t>CONCILIACION BANCARIA</t>
  </si>
  <si>
    <t>CORRESPONDIENTE AL MES DE DICIEMBRE-2023</t>
  </si>
  <si>
    <t>BANCO RESERVAS CTA. OPERATIVA DE RECURSOS DIRECTOS  # 010-238983-7</t>
  </si>
  <si>
    <t>(VALORES EN RD$)</t>
  </si>
  <si>
    <t>BALANCE SEGÚN LIBRO AL 30/11/2023</t>
  </si>
  <si>
    <t>MAS</t>
  </si>
  <si>
    <t>DEPOSITOS</t>
  </si>
  <si>
    <t>DISPONIBLE SEGÚN LIBRO</t>
  </si>
  <si>
    <t>CHEQUES EMITIDOS</t>
  </si>
  <si>
    <t>TRANSFERENCIAS POR PAGO A CSS</t>
  </si>
  <si>
    <t>CARGOS BANCARIO</t>
  </si>
  <si>
    <t>BALANCE SEGÚN CONCILIACION  S/ LIBRO AL 31/12/2023</t>
  </si>
  <si>
    <t>BALANCE SEGÚN BANCO AL 31/12/2023</t>
  </si>
  <si>
    <t>DEPOSITOS EN TRANSITO</t>
  </si>
  <si>
    <t>CHEQUES EN TRANSITO</t>
  </si>
  <si>
    <t>BALANCE SEGÚN CONCILIACION S/ BANCO AL 31/12/2023</t>
  </si>
  <si>
    <t>Realizado por:                       Auditado por</t>
  </si>
  <si>
    <t>RELACION DEPOSITOS</t>
  </si>
  <si>
    <t>CORRESPONDIENTE AL MES DE  DICIEMBRE 2023</t>
  </si>
  <si>
    <t>BANCO DE RESERVAS CTA. OPERATIVA   010-238983-7</t>
  </si>
  <si>
    <t>RD$</t>
  </si>
  <si>
    <t>FECHA</t>
  </si>
  <si>
    <t>VALOR</t>
  </si>
  <si>
    <t>TOTAL</t>
  </si>
  <si>
    <t>RELACION CARGOS BANCARIOS</t>
  </si>
  <si>
    <t>CORRESPONDIENTE A DICIEMBRE 2023</t>
  </si>
  <si>
    <t>RELACION DE CHEQUES EMITIDOS</t>
  </si>
  <si>
    <t>CORRESPONDIENTE AL MES DE DICIEMBRE DE 2023</t>
  </si>
  <si>
    <t>VALORES EN RD$</t>
  </si>
  <si>
    <t>BENEFICIARIO</t>
  </si>
  <si>
    <t>CK. NO.</t>
  </si>
  <si>
    <t>COLECTOR DE IMPUESTOS INTERNOS</t>
  </si>
  <si>
    <t>PARDAS SOLUTIONS, SRL</t>
  </si>
  <si>
    <t>NULO</t>
  </si>
  <si>
    <t xml:space="preserve">SEVILLA CIPION M. C. CHICA   </t>
  </si>
  <si>
    <t>RELACION DE CHEQUES EN TRANSITO</t>
  </si>
  <si>
    <t>DETALLE</t>
  </si>
  <si>
    <t>RESERVAS</t>
  </si>
  <si>
    <t>TRANSF. T.N</t>
  </si>
  <si>
    <t>TRANSF. CMA</t>
  </si>
  <si>
    <t>2.3.9.6.01</t>
  </si>
  <si>
    <t>2.2.5.6.01</t>
  </si>
  <si>
    <t>SEVILLA CIPION MORILLO</t>
  </si>
  <si>
    <t>2.1.3.1.01</t>
  </si>
  <si>
    <t>SEVILLA CIPION MORILLO -C.-C.-</t>
  </si>
  <si>
    <t>2.2.2.2.01</t>
  </si>
  <si>
    <t>2.2.8.5.02</t>
  </si>
  <si>
    <t>2.2.8.7.06</t>
  </si>
  <si>
    <t>2.3.1.1.01</t>
  </si>
  <si>
    <t>2.3.1.3.03</t>
  </si>
  <si>
    <t>2.3.3.2.01</t>
  </si>
  <si>
    <t>2.3.4.1.01</t>
  </si>
  <si>
    <t>2.3.6.3.06</t>
  </si>
  <si>
    <t>2.3.9.2.01</t>
  </si>
  <si>
    <t>2.3.9.8.01</t>
  </si>
  <si>
    <t>2.3.9.9.01</t>
  </si>
  <si>
    <t>EDIT. NUEVO DIARIO, SA</t>
  </si>
  <si>
    <t>2.2.2.1.03</t>
  </si>
  <si>
    <t>EDITORA DEL CARIBE, S.A.</t>
  </si>
  <si>
    <t>TRANSF. PAGO DIF. TSS</t>
  </si>
  <si>
    <t xml:space="preserve">WILDI RADHAMES R. PEREZ </t>
  </si>
  <si>
    <t>TRANSF. TN</t>
  </si>
  <si>
    <t>2.6.5.5.01</t>
  </si>
  <si>
    <t xml:space="preserve">JOKAGER DISTRIBUIDORA </t>
  </si>
  <si>
    <t>COLECTOR DE IMPUESTO INTERNO</t>
  </si>
  <si>
    <t>2.2.8.8.01</t>
  </si>
  <si>
    <t>2.2.4.1.01</t>
  </si>
  <si>
    <t>2.3.9.5.01</t>
  </si>
  <si>
    <t>QUANTIFOX GROUP, SRL</t>
  </si>
  <si>
    <t>2.3.3.1.01</t>
  </si>
  <si>
    <t xml:space="preserve">SEVILLA CIPION MORILLO </t>
  </si>
  <si>
    <t xml:space="preserve">TRANSF. T.N </t>
  </si>
  <si>
    <t xml:space="preserve">TRANSF. CMA </t>
  </si>
  <si>
    <t>TRANSF. B. C.</t>
  </si>
  <si>
    <t>SEVILLA CIPION MORILLO -C.C.-</t>
  </si>
  <si>
    <t>2.2.2.4.01</t>
  </si>
  <si>
    <t>2.2.7.2.01</t>
  </si>
  <si>
    <t>2.2.8.7.01</t>
  </si>
  <si>
    <t>2.3.6.1.01</t>
  </si>
  <si>
    <t>TRANS. A LA TSS</t>
  </si>
  <si>
    <t xml:space="preserve">PARDAS SOLUCIONS, S.R.L. </t>
  </si>
  <si>
    <t xml:space="preserve">GRUPO VIAMAR, S.A. </t>
  </si>
  <si>
    <t>2.2.5.8.01</t>
  </si>
  <si>
    <t>2.2.1.1.01</t>
  </si>
  <si>
    <t>2.3.7.2.06</t>
  </si>
  <si>
    <t>2.3.7.2.99</t>
  </si>
  <si>
    <t>PARDAS SOLUCIONS, S.R.L.</t>
  </si>
  <si>
    <t>DEPOSITO</t>
  </si>
  <si>
    <t>14/8/20236</t>
  </si>
  <si>
    <t>SEVILLA CIPION MORILLO -PAGADOR-</t>
  </si>
  <si>
    <t>2.3.2.2.01</t>
  </si>
  <si>
    <t>2.3.5.5.01</t>
  </si>
  <si>
    <t>2.3.6.3.04</t>
  </si>
  <si>
    <t>SEVILLA CIPION  -CAJA CHICA-</t>
  </si>
  <si>
    <t>2.3.6.3.01</t>
  </si>
  <si>
    <t>TRANSF. TSS</t>
  </si>
  <si>
    <t>SEVILLA CIPION -CAJA CHICA-</t>
  </si>
  <si>
    <t>2.2.7.2.06</t>
  </si>
  <si>
    <t>TRANSF. TN.</t>
  </si>
  <si>
    <t>COLECTOR IMPUESTOS INTERNOS</t>
  </si>
  <si>
    <t>2.3.5.1.01</t>
  </si>
  <si>
    <t>2.3.6.1.04</t>
  </si>
  <si>
    <t>2.3.9.1.01</t>
  </si>
  <si>
    <t xml:space="preserve">CARGOS BANCARIOS </t>
  </si>
  <si>
    <t>LIC. JOSE A. SORIANO CORDERO</t>
  </si>
  <si>
    <t>LIC. RAMON ANT. RAMIREZ RAMIREZ</t>
  </si>
  <si>
    <t>AUXILIAR CONTABILIDAD</t>
  </si>
  <si>
    <t>DIRECTOR ADM. Y FINANCIERO</t>
  </si>
  <si>
    <t xml:space="preserve">SEVILLA CIPION M. -C. CHICA-   </t>
  </si>
  <si>
    <t>NO HAY NINGUN CK SIN ENTREGAR A LA FECHA.</t>
  </si>
  <si>
    <r>
      <t xml:space="preserve">Comprobantes definitivos del No. </t>
    </r>
    <r>
      <rPr>
        <b/>
        <sz val="10"/>
        <rFont val="Times New Roman"/>
        <family val="1"/>
      </rPr>
      <t xml:space="preserve"> 2745 </t>
    </r>
    <r>
      <rPr>
        <sz val="10"/>
        <rFont val="Times New Roman"/>
        <family val="1"/>
      </rPr>
      <t xml:space="preserve"> al No. </t>
    </r>
    <r>
      <rPr>
        <b/>
        <sz val="10"/>
        <rFont val="Times New Roman"/>
        <family val="1"/>
      </rPr>
      <t xml:space="preserve">2791 </t>
    </r>
  </si>
  <si>
    <r>
      <t>Comprobantes Provisionales del No.</t>
    </r>
    <r>
      <rPr>
        <b/>
        <sz val="10"/>
        <rFont val="Times New Roman"/>
        <family val="1"/>
      </rPr>
      <t xml:space="preserve">    -   </t>
    </r>
    <r>
      <rPr>
        <sz val="10"/>
        <rFont val="Times New Roman"/>
        <family val="1"/>
      </rPr>
      <t xml:space="preserve"> al No.      -</t>
    </r>
  </si>
  <si>
    <r>
      <t xml:space="preserve">Cheque de Reposición No.                      </t>
    </r>
    <r>
      <rPr>
        <b/>
        <sz val="11"/>
        <rFont val="Times New Roman"/>
        <family val="1"/>
      </rPr>
      <t>En Preceso</t>
    </r>
  </si>
  <si>
    <t>Sobrante no significativo.</t>
  </si>
  <si>
    <t>Director Adm. y Financiero</t>
  </si>
  <si>
    <r>
      <t>Siendo las_</t>
    </r>
    <r>
      <rPr>
        <b/>
        <sz val="10"/>
        <rFont val="Times New Roman"/>
        <family val="1"/>
      </rPr>
      <t>3:30 PM</t>
    </r>
    <r>
      <rPr>
        <sz val="10"/>
        <rFont val="Times New Roman"/>
        <family val="1"/>
      </rPr>
      <t xml:space="preserve"> procedimos a contar el efectivo y revisión de los comprobantes en caja  chica  en presencia de_ </t>
    </r>
    <r>
      <rPr>
        <b/>
        <sz val="10"/>
        <rFont val="Times New Roman"/>
        <family val="1"/>
      </rPr>
      <t>Sevilla Cipion M</t>
    </r>
    <r>
      <rPr>
        <sz val="10"/>
        <rFont val="Times New Roman"/>
        <family val="1"/>
      </rPr>
      <t>. ,custodio de la misma. Terminado el proceso hemos devuelto intacto los valores y documentos recibidos.</t>
    </r>
  </si>
  <si>
    <t>DIRECCION GENERAL DE CONTABILIDAD GUBERNAMENTAL</t>
  </si>
  <si>
    <t>FORMULARIO TRASFERENCIAS RECIBIDAS</t>
  </si>
  <si>
    <t>2.1.01.99.01</t>
  </si>
  <si>
    <t>Cuentas varias a pagar al sector privado interno c/p</t>
  </si>
  <si>
    <t>Concepto del asiento: Para reconocer las facturas por pagar poliza de seguro de vehiculos del periodo entre el 31/10/2023 al 31/10/2024   de la poliza no.2-2.502- 0179070, Por valor de RD$10,710,953.11   NCF no.44398  D.f. 15/09/2023.</t>
  </si>
  <si>
    <t>B1500037623</t>
  </si>
  <si>
    <t xml:space="preserve">  DIRECCION GENERAL DE SEGURIDAD DE TRANSITO Y TRANSPORTE TERRESTRE-DIGESETT-</t>
  </si>
  <si>
    <t>COMANDANCIAS DE DIGESETT EN ESPACIOS ALQUILADOS</t>
  </si>
  <si>
    <t>PROPIEDAD</t>
  </si>
  <si>
    <t>REGISTRO/CONTRATO</t>
  </si>
  <si>
    <t>LOCALIZACION</t>
  </si>
  <si>
    <t xml:space="preserve">Centro de Rentención  Veh. Av. Indepencia </t>
  </si>
  <si>
    <t>BS 0013027-2023</t>
  </si>
  <si>
    <t>Distrito Nac.-Z. Metropolitana</t>
  </si>
  <si>
    <t>Comandancia DIGESETT 08 (Las Caobas)</t>
  </si>
  <si>
    <t>BS 0013030-2023</t>
  </si>
  <si>
    <t xml:space="preserve"> Santo Domingo Oeste</t>
  </si>
  <si>
    <t>Comandancia DIGESETT 09 (Zona Oriental)</t>
  </si>
  <si>
    <t>BS 0017788-2022</t>
  </si>
  <si>
    <t>Santo Domingo Este ( en renovacion)</t>
  </si>
  <si>
    <t>Centro de Retención Vehicular CRV Oriental</t>
  </si>
  <si>
    <t xml:space="preserve"> Comandancia de Tránsito Higuey</t>
  </si>
  <si>
    <t>BS 001435-2023</t>
  </si>
  <si>
    <t>Higuey, R.D. (en renovacion)</t>
  </si>
  <si>
    <t xml:space="preserve"> Comandancia de Tránsito Hato Mayor</t>
  </si>
  <si>
    <t xml:space="preserve"> BS 0009713-2023</t>
  </si>
  <si>
    <t>Hato Mayor</t>
  </si>
  <si>
    <t xml:space="preserve"> Comandancia de Tránsito de Bani</t>
  </si>
  <si>
    <t xml:space="preserve"> BS 0001374-2023</t>
  </si>
  <si>
    <r>
      <t xml:space="preserve">Peravia, Bani </t>
    </r>
    <r>
      <rPr>
        <sz val="8"/>
        <color theme="1"/>
        <rFont val="Arial"/>
        <family val="2"/>
      </rPr>
      <t>(EN RENOVACION)</t>
    </r>
  </si>
  <si>
    <t xml:space="preserve"> Comandancia de Tránsito de San cristobal</t>
  </si>
  <si>
    <t>BS 0001403-2023</t>
  </si>
  <si>
    <r>
      <t xml:space="preserve">San Cristobal </t>
    </r>
    <r>
      <rPr>
        <sz val="8"/>
        <color theme="1"/>
        <rFont val="Arial"/>
        <family val="2"/>
      </rPr>
      <t>(EN RENOVACION)</t>
    </r>
  </si>
  <si>
    <t>Comandancia de Tránsito de Haina</t>
  </si>
  <si>
    <t xml:space="preserve"> BS 0017748-2022</t>
  </si>
  <si>
    <t>Haina (en renovacion)</t>
  </si>
  <si>
    <t>Comandancia de Tránsito de San J. de Ocoa</t>
  </si>
  <si>
    <t>BS 0003116-2023</t>
  </si>
  <si>
    <t>San Jose de Ocoa</t>
  </si>
  <si>
    <t xml:space="preserve"> Comandancia de Tránsito Villa Altagracia</t>
  </si>
  <si>
    <t xml:space="preserve"> BS 0009048-2023</t>
  </si>
  <si>
    <t>Villa Altagracia</t>
  </si>
  <si>
    <t>Comandancia de Tránsito de Cotui</t>
  </si>
  <si>
    <t xml:space="preserve"> BS 0001410-2023</t>
  </si>
  <si>
    <r>
      <t>Cotui (</t>
    </r>
    <r>
      <rPr>
        <sz val="8"/>
        <color theme="1"/>
        <rFont val="Arial"/>
        <family val="2"/>
      </rPr>
      <t>en renovacion)</t>
    </r>
  </si>
  <si>
    <t>Comandancia de Tránsito Nagua</t>
  </si>
  <si>
    <t xml:space="preserve"> BS 0001321-2023</t>
  </si>
  <si>
    <r>
      <t xml:space="preserve">Nagua </t>
    </r>
    <r>
      <rPr>
        <sz val="8"/>
        <color theme="1"/>
        <rFont val="Arial"/>
        <family val="2"/>
      </rPr>
      <t>(EN RENOVACION)</t>
    </r>
  </si>
  <si>
    <t>Comandancia de Tránsito S. Fco. De Macoris</t>
  </si>
  <si>
    <t xml:space="preserve"> BS 0009037-2023</t>
  </si>
  <si>
    <r>
      <t xml:space="preserve">San Fco. De Macoris </t>
    </r>
    <r>
      <rPr>
        <sz val="8"/>
        <color theme="1"/>
        <rFont val="Arial"/>
        <family val="2"/>
      </rPr>
      <t>(EN RENOV.)</t>
    </r>
  </si>
  <si>
    <t>Comandancia de Tránsito Salcedo</t>
  </si>
  <si>
    <t xml:space="preserve"> BS 0009049-2023</t>
  </si>
  <si>
    <t>Salcedo</t>
  </si>
  <si>
    <t>Comandancia de Tránsito Puerto Plata</t>
  </si>
  <si>
    <t xml:space="preserve"> BS 0003113-2023</t>
  </si>
  <si>
    <t>Puerto Plata</t>
  </si>
  <si>
    <t>Comandancia de Tránsito Sosua</t>
  </si>
  <si>
    <t xml:space="preserve"> BS 0009712-2023</t>
  </si>
  <si>
    <t>Sosua, Puerto Plata</t>
  </si>
  <si>
    <t>Comandancia de Tránsito Constanza</t>
  </si>
  <si>
    <t xml:space="preserve"> BS 0005980-2023</t>
  </si>
  <si>
    <t>Constanza</t>
  </si>
  <si>
    <t>Comandancia de Tránsito San J. de las Matas</t>
  </si>
  <si>
    <t>BS 0009714-2023</t>
  </si>
  <si>
    <t>San Jose de las Matas</t>
  </si>
  <si>
    <t>Comandancia de Tránsito Jarabacoa</t>
  </si>
  <si>
    <t xml:space="preserve"> BS 0009715-2023</t>
  </si>
  <si>
    <t>Jarabacoa</t>
  </si>
  <si>
    <t>Comandancia de Tránsito La Vega</t>
  </si>
  <si>
    <t xml:space="preserve"> BS 0017663-2023</t>
  </si>
  <si>
    <t>La Vega  (en renovacion)</t>
  </si>
  <si>
    <t>Comandancia de Tránsito Valverde - Mao</t>
  </si>
  <si>
    <t>BS 0005965-2023</t>
  </si>
  <si>
    <t>Valverde - Mao</t>
  </si>
  <si>
    <t>Comandancia de Tránsito Moca</t>
  </si>
  <si>
    <t>BS 0001422-2023</t>
  </si>
  <si>
    <r>
      <t>Moca (</t>
    </r>
    <r>
      <rPr>
        <sz val="8"/>
        <color theme="1"/>
        <rFont val="Arial"/>
        <family val="2"/>
      </rPr>
      <t>EN RENOVACION)</t>
    </r>
  </si>
  <si>
    <t>Proc. de Tránsito San Juan de la Maguana</t>
  </si>
  <si>
    <t>BS 0012149-2023</t>
  </si>
  <si>
    <t>S Juan de la Maguana</t>
  </si>
  <si>
    <t>Comandancia de Tránsito Barahona</t>
  </si>
  <si>
    <t>BS 0002902-2023</t>
  </si>
  <si>
    <t>Barahona</t>
  </si>
  <si>
    <t>VER ANEXO LAS COPIAS DE LOS CONTRATOS APROBADOS POR LA CONTRALORIA GENERAL DE LA REPUBLICA</t>
  </si>
  <si>
    <t>DIGESET</t>
  </si>
  <si>
    <t>31/12/23</t>
  </si>
  <si>
    <t>2.1.01.01.03.01.01</t>
  </si>
  <si>
    <t>Cuentas por Deuda Administrativa por Pagar</t>
  </si>
  <si>
    <t>5.1.02.01.03</t>
  </si>
  <si>
    <t>Servicios Telefonico Local</t>
  </si>
  <si>
    <t>Para reconocer la desafectacion del pago de la facturas Nos. E450000013659-13660-13665-13917-13976-14009-14052-14080 y 14318, año 2023  (Devengado y Pagado 2023) según Dev. No. 1494 d/f  Jul./2023, pagado mediante Lib. 1495  d/f  18/7/2023. Compañía Dominicana de Telefonos, C. por A.</t>
  </si>
  <si>
    <t>Lic. Ybelise A. Tejada Diaz</t>
  </si>
  <si>
    <t>5.1.02.99.01</t>
  </si>
  <si>
    <t>Servicios de Fumigacion</t>
  </si>
  <si>
    <t>Asiento No.   39</t>
  </si>
  <si>
    <t>Para reconocer la desafectacion del pago de las factura No. B1500000023 año 2023  (Devengado y Pagado 2023) según Dev. No. 1406 d/f Jul./2023, pagado mediante Lib. 1412 d/f  7/7/2023. Green Pest Control JW, SRL</t>
  </si>
  <si>
    <t>5.1.02.01-07</t>
  </si>
  <si>
    <t xml:space="preserve">Agua Potable </t>
  </si>
  <si>
    <t>Asiento No.   40</t>
  </si>
  <si>
    <t>Para reconocer la desafectacion del pago por consumo de Agua Potable según Documento  No. DFG-CI-3760/23 año 2023  (Devengado y Pagado 2023) según Dev. No. 1912 d/f  Agosto/2023, pagado mediante Lib. 1914 d/f  29/8/2023.   CORAAPLATA</t>
  </si>
  <si>
    <t>Lic. Sevilla A. Cipion M.</t>
  </si>
  <si>
    <t>Ybelise A. Tejada Diaz</t>
  </si>
  <si>
    <t>Cargo que ocupa</t>
  </si>
  <si>
    <t>Lic. Ybelise Tejada Diaz</t>
  </si>
  <si>
    <t>5.1.03.01.01</t>
  </si>
  <si>
    <t>Alimentos y Bebidas Para Personas</t>
  </si>
  <si>
    <t xml:space="preserve">Asiento No. 41 </t>
  </si>
  <si>
    <t>Para reconocer la desafectacion del pago de la factura No. B1500000015 año 2023  (Devengado y Pagado 2023) según Dev. No. 1330  d/f  Jul./2022, pagado mediante Lib. 1347 d/f  3/7/2023. Drasa Comercial, S.R.L.</t>
  </si>
  <si>
    <t>5.1.03.02.03</t>
  </si>
  <si>
    <t>Prendas de Vestir</t>
  </si>
  <si>
    <t>Asiento No.  42</t>
  </si>
  <si>
    <t>Para reconocer la desafectacion del pago de la factura No. B1500000226, año 2023  (Devengado y Pagado 2023) según Dev. No. 1405 d/f  Jul./2023, pagado mediante Lib. 1411  d/f  7/7/2023. Ipema, S.A.</t>
  </si>
  <si>
    <t>5.1.03.08.01</t>
  </si>
  <si>
    <t xml:space="preserve">Combustibles </t>
  </si>
  <si>
    <t>Asiento No. 43</t>
  </si>
  <si>
    <t>Para reconocer la desafectacion del pago de las facturas Nos. B1500045349, 45390, 45432 y 47777 año 2023  (Devengado y Pagado 2023) según Dev. No. 1332 d/f  Jul./2023, pagado mediante Lib. 1349  d/f  3/7/2023. Sigma Petroleum Corp, S.R.L.</t>
  </si>
  <si>
    <t>Asiento No. 44</t>
  </si>
  <si>
    <t>Para reconocer la desafectacion del pago de las facturas Nos. B1500283711-3797-8654-8669-293376-293405-297653-8178 y 8209 año 2023  (Devengado y Pagado 2023) según Devs. Nos. 1745-1851 y 1853 d/f  Agosto./2023, pagado mediante Libs. 1841-1854 y 1913 d/f  21-22-29/8/2023.   INAPA</t>
  </si>
  <si>
    <t>5.1.02.08.02</t>
  </si>
  <si>
    <t>Servicios Juridicos</t>
  </si>
  <si>
    <t>Asiento No. 45</t>
  </si>
  <si>
    <t>Para reconocer la desafectacion del pago de la factura  No. B1500000314 año 2023  (Devengado y Pagado 2023) según Dev. No. 1441 d/f  Jul./2023, pagado mediante Lib. 1442 d/f  8/7/2023.   Jose Pio Santana Herrera</t>
  </si>
  <si>
    <t>5.1.03.10.05</t>
  </si>
  <si>
    <t>Productos Electricos y Afines</t>
  </si>
  <si>
    <t>Asiento No.  46</t>
  </si>
  <si>
    <t>Para reconocer la desafectacion del pago de la factura No. B1500000103, año 2023  (Devengado y Pagado 2023) según Dev. No. 1358 d/f  Jul./2023, pagado mediante Lib. 1359  d/f  3/7/2023. Comercializadora Ruje, SRL</t>
  </si>
  <si>
    <t>Asiento No.  47</t>
  </si>
  <si>
    <t>Para reconocer la desafectacion del pago de la factura No. B1500000199, año 2023  (Devengado y Pagado 2023) según Dev. No. 1328 d/f  Jul./2023, pagado mediante Lib. 1345  d/f  3/7/2023. Agap Corporation Bencosme, SRL</t>
  </si>
  <si>
    <t>5.1.03.05.01</t>
  </si>
  <si>
    <t>Utiles Menores Medicos Quirugicos</t>
  </si>
  <si>
    <t>Asiento No.  48</t>
  </si>
  <si>
    <t>Para reconocer la desafectacion del pago de la factura No. B1500000138, año 2023  (Devengado y Pagado 2023) según Dev. No. 1327 d/f  Jul./2023, pagado mediante Lib. 1344  d/f  3/7/2023. Atlanta Biopharma, SRL</t>
  </si>
  <si>
    <t>5.1.02.07.01</t>
  </si>
  <si>
    <t>Mantenimiento y Reparacion de Vehiculos</t>
  </si>
  <si>
    <t>Asiento No.  49</t>
  </si>
  <si>
    <t>Para reconocer la desafectacion del pago de la factura No. B1500000915, año 2023  (Devengado y Pagado 2023) según Dev. No. 1329 d/f  Jul./2023, pagado mediante Lib. 1346  d/f  3/7/2023. Centro de Frenos David, SRL</t>
  </si>
  <si>
    <t>Asiento No.  50</t>
  </si>
  <si>
    <t>Para reconocer la desafectacion del pago de la factura No. B1500000083 año 2023  (Devengado y Pagado 2023) según Dev. No. 1331  d/f  Jul./2022, pagado mediante Lib. 1348 d/f  3/7/2023. Suplidora Mara, S.R.L.</t>
  </si>
  <si>
    <t>5.1.03.10.01</t>
  </si>
  <si>
    <t>Materiales para Limpieza</t>
  </si>
  <si>
    <t>Asiento No.  51</t>
  </si>
  <si>
    <t>Para reconocer la desafectacion del pago de la factura No. B1500000072 año 2023  (Devengado y Pagado 2023) según Dev. No. 1324  d/f  Jul./2022, pagado mediante Lib. 1341 d/f  3/7/2023. OMX Multiservicios, S.R.L.</t>
  </si>
  <si>
    <t>5.1.02.01.08</t>
  </si>
  <si>
    <t>Recoleccion de Residuos Solidos</t>
  </si>
  <si>
    <t>Asiento No.  52</t>
  </si>
  <si>
    <t>Para reconocer la desafectacion del pago de la facturas Nos. B1500043040 y 43564, año 2023  (Devengado y Pagado 2023) según Dev. No. 1724 d/f  Agosto/2023, pagado mediante Lib. 1727  d/f  9/8/2023. Ayuntamiento del Distrito Nacional.</t>
  </si>
  <si>
    <t>Asiento No.  53</t>
  </si>
  <si>
    <t>Para reconocer la desafectacion del pago de la facturas Nos. B1500002881 y 2898, año 2021  (Devengado y Pagado 2023) según Dev. No. 1763 d/f  Agosto/2023, pagado mediante Lib. 1768  d/f  14/8/2023. Ayuntamiento de Bani.</t>
  </si>
  <si>
    <t>Asiento No. 54</t>
  </si>
  <si>
    <t>Para reconocer la desafectacion del pago de las facturas Nos. B1500118088-8767-120728-102537-2845-114093-4401-4522-114931 y 115117  (Devengado y Pagado 2023) según Devs. Nos. 1715-1761 y 1753 d/f  Agosto./2023, pagado mediante Libs. 1722-1767 y 1801 d/f  9-14-17/8/2023.   CAASD.</t>
  </si>
  <si>
    <t>Fecha de 55</t>
  </si>
  <si>
    <t>Para reconocer la desafectacion del pago de las facturas Nos. B1500005622-5649 Y 5783 (Devengado y Pagado 2023) según Dev. No. 1933 d/f  Agosto./2023, pagado mediante Lib. 1935  d/f  30/8/2023.   CORAAMOCA.</t>
  </si>
  <si>
    <t>Asiento No. 55</t>
  </si>
  <si>
    <t>Asiento No. 56</t>
  </si>
  <si>
    <t>Para reconocer la desafectacion del pago de las facturas Nos. B1500026657 Y 27124 (Devengado y Pagado 2023) según Dev. No. 1713 d/f  Agosto./2023, pagado mediante Lib. 1719  d/f  9/8/2023.   CORAASAN.</t>
  </si>
  <si>
    <t>Asiento No.  57</t>
  </si>
  <si>
    <t>Para reconocer la desafectacion del pago de la facturas Nos. B1500002710-2730-2765-2905 y 2906, año 2023  (Devengado y Pagado 2023) según Dev. No. 1711 d/f  Agosto/2023, pagado mediante Lib. 1717  d/f  9/8/2023. Ayuntamiento Municipal de Moca.</t>
  </si>
  <si>
    <t>Asiento No.  58</t>
  </si>
  <si>
    <t>Para reconocer la desafectacion del pago de la facturas Nos. B1500005048, año 2023  (Devengado y Pagado 2023) según Dev. No. 1712 d/f  Agosto/2023, pagado mediante Lib. 1718  d/f  9/8/2023. Ayuntamiento del Municipio de Santiago.</t>
  </si>
  <si>
    <t>1.1.09.01.01.01.01</t>
  </si>
  <si>
    <t>Gastos de seguros de bienes inmuebles a devengar c/p</t>
  </si>
  <si>
    <t>1.1.09.01.01.01.02</t>
  </si>
  <si>
    <t>Gastos de seguros de bienes muebles a devengar c/p</t>
  </si>
  <si>
    <t>3.1.04.01.02.99</t>
  </si>
  <si>
    <t>Otros Ajustes Resultados de años Anteriores</t>
  </si>
  <si>
    <t>lic. Ramon D. Florian Reyes</t>
  </si>
  <si>
    <t>Gastos de Seguros de Bienes Muebles e Inmuebles a devengar.</t>
  </si>
  <si>
    <t>Asiento No.59</t>
  </si>
  <si>
    <t>Asiento No. 60</t>
  </si>
  <si>
    <t>Asiento No. 61</t>
  </si>
  <si>
    <t>Concepto del asiento: Para reconocer el consumode seguros de vehiculos del periodo entre el 1/01/2023 al 31/12/2023  del seguro de vehs. De la poliza no.2-2.502- 0179070, Por valor de RD$ 10,630,469.70  NCF no.36832  D.f. 30/08/2022.</t>
  </si>
  <si>
    <t>Asiento No.62</t>
  </si>
  <si>
    <t>Asiento No.63</t>
  </si>
  <si>
    <t>Concepto del asiento: Para reconocer la factura por pagar poliza de seguro de vehiculos de esta institucion,del periodo entre el 31/12/2023 al 31/12/2024   de la poliza no.2-2.501- 0228591, Por valor de RD$1,361,139.26   NCF no.45414  D.f. 07/11/2023.</t>
  </si>
  <si>
    <t>Concepto del asiento: Para reconocer las facturas por pagar poliza de seguro de vehiculos de esta institucion, correspondiente al  periodo entre el 31/12/2023 al 31/12/2024   de la poliza no.2-2.501-0000112 , Por valor de RD$9,586,722.17   NCF no.45385  D.f. 03/11/2023.</t>
  </si>
  <si>
    <t>Asiento No.64</t>
  </si>
  <si>
    <t>Concepto del asiento: Para reconocer las facturas por pagar poliza de seguro de vehiculos de esta institucion, del periodo correspondiente entre el 31/12/2023 al 31/12/2024   de la poliza no.2-2.501- 0000111, Por valor de RD$1,887,388.44   NCF no.45343  D.f. 02/11/2023.</t>
  </si>
  <si>
    <t>Asiento No. 65</t>
  </si>
  <si>
    <t>Director Adm. Y financiero</t>
  </si>
  <si>
    <t>Asiento No.  38</t>
  </si>
  <si>
    <t>NO APLICA: EN ESTE PERIODO NO HUBO ADQUISICION DE BIENES PARA SER TRANSFERIDOS A TERCEROS</t>
  </si>
  <si>
    <t>Sgto. Lewis B. Trinidad Reyes, P.N.</t>
  </si>
  <si>
    <t>Cap. Eduardo Vicente Jerez, P.N.</t>
  </si>
  <si>
    <t>Lic. Ramon D. Florian Reyes.</t>
  </si>
  <si>
    <t>Ayte. De Activos Fijos.</t>
  </si>
  <si>
    <t>Enc. De Activos Fijos.</t>
  </si>
  <si>
    <t>Director Administrativo y Financiero.</t>
  </si>
  <si>
    <t>NO APLICA: EN ESTE PERIODO NO HUBO ADQUISICIONES DE BIENES INMUEBLES EN ESTE PERIODO</t>
  </si>
  <si>
    <t>NO APLICA: LOS BIENES PARA FINES DE DESCARGO ESTAN EN PROCESO DE FIRMA EN LA DIRECCION GENERAL DE BIENES NACIONALES.</t>
  </si>
  <si>
    <t>Asiento No. 68</t>
  </si>
  <si>
    <t>Asiento No. 67</t>
  </si>
  <si>
    <t>Concepto del asiento: Para reconocer el consumo del periodo de años anteriores entre el 09/02/2022 al 31/12/2022   del seguro de vehs. De la poliza no. 2-2-501-0000111   Por valor de RD$ 12,011.62  NCF nos. 39942  y 35981 D.f. 09/02/2022 y 08/07/2022 dejadas de reconocer en el cierre anterior.</t>
  </si>
  <si>
    <t>14 -15</t>
  </si>
  <si>
    <t>23-24-26 Y 27/07/2001</t>
  </si>
  <si>
    <t>HORIZONTE DE VIAS Y SEÑALES</t>
  </si>
  <si>
    <t>PAGO SEÑALIZACION DE VIAS</t>
  </si>
  <si>
    <t>INDUCIVIL</t>
  </si>
  <si>
    <t>ASISTENCIA TECNICA</t>
  </si>
  <si>
    <t>FS-5558</t>
  </si>
  <si>
    <t>CONSULTORES DE LA TELECOMUNICACIONES</t>
  </si>
  <si>
    <t>COMP. D/BATERIAS MOTOROLA</t>
  </si>
  <si>
    <t>85/33</t>
  </si>
  <si>
    <t>10-23/01/2002</t>
  </si>
  <si>
    <t>VIDTEL, S.A.</t>
  </si>
  <si>
    <t>COMP. ROLLOS MAT. REFLECTIVOS</t>
  </si>
  <si>
    <t>1528653770-71-971</t>
  </si>
  <si>
    <t>10 Y 12/2002</t>
  </si>
  <si>
    <t>FERRETERIA HACHE</t>
  </si>
  <si>
    <t>COMP. ELECTRICOS Y MAT. FERRETEROS</t>
  </si>
  <si>
    <t>S/N</t>
  </si>
  <si>
    <t>31/12/102</t>
  </si>
  <si>
    <t>PRIAMO A. MEDINA P.</t>
  </si>
  <si>
    <t>PAGO SERVICIO PUBLICIDAD</t>
  </si>
  <si>
    <t>EDIFICACIONES &amp; CARRETERAS</t>
  </si>
  <si>
    <t>OBRAS MENORES</t>
  </si>
  <si>
    <t>O/C Ns. 1611/1612</t>
  </si>
  <si>
    <t>EDITORA DE REVISTA</t>
  </si>
  <si>
    <t>IMPRESIÓN MANUAL EDUCACION VIAL</t>
  </si>
  <si>
    <t>SERVICIOS DOMINICANOS DE SALUD</t>
  </si>
  <si>
    <t>PAGO SERVICIOS MEDICO</t>
  </si>
  <si>
    <t>THE PRINT SHOP</t>
  </si>
  <si>
    <t>COMPRA DE TINTAS</t>
  </si>
  <si>
    <t>FERRETERIA DIMEICA</t>
  </si>
  <si>
    <t>COMP. D/MATERIALES VARIOS FERRETEROS</t>
  </si>
  <si>
    <t>ESTACIONES DE SERVICIO H Y B</t>
  </si>
  <si>
    <t>CONSUMO COMBUSTIBLE SAN JUAN D/L M.</t>
  </si>
  <si>
    <t>8925-2002</t>
  </si>
  <si>
    <t>EQUIPSOS DE TECNICOS EN TRANSPORTE</t>
  </si>
  <si>
    <t>DESARROLLO 2DA. FASE ESTUDIO VIABILIDAD</t>
  </si>
  <si>
    <t>LOGOMAR-CA</t>
  </si>
  <si>
    <t>COMPRA DE SELLOS</t>
  </si>
  <si>
    <t>5702/5785</t>
  </si>
  <si>
    <t>EXTRA COPIADORAS</t>
  </si>
  <si>
    <t>COMP. DE TINTA Y DRUM NP</t>
  </si>
  <si>
    <t>182968/201805</t>
  </si>
  <si>
    <t>AVELINO ABREU, C.POR A.</t>
  </si>
  <si>
    <t>COMP. DE ACEITE PARA VEHICULOS</t>
  </si>
  <si>
    <t>5156/5225</t>
  </si>
  <si>
    <t>PAPELERIA CAPITOLIO, C. POR A.</t>
  </si>
  <si>
    <t>COMPRA DE MATERIALES DE OFICINA</t>
  </si>
  <si>
    <t>411-510-14-16-18-19-21-22-25</t>
  </si>
  <si>
    <t>CV FULBIEMS</t>
  </si>
  <si>
    <t>COMP. MAT. D/OFIC. Y PAGO IMPRESOS</t>
  </si>
  <si>
    <r>
      <t xml:space="preserve">ESTAC. ISLA VIDAL LIZARDO </t>
    </r>
    <r>
      <rPr>
        <b/>
        <sz val="8"/>
        <color theme="1"/>
        <rFont val="Calibri"/>
        <family val="2"/>
        <scheme val="minor"/>
      </rPr>
      <t>(RECIBIDA DIC./16)</t>
    </r>
  </si>
  <si>
    <t>CONSUMO DE COMBUSTIBLE</t>
  </si>
  <si>
    <t>426/456/486</t>
  </si>
  <si>
    <t>CAREL COMERCIAL</t>
  </si>
  <si>
    <t>COMP. D/MATERIALES VARIOS D/OFICINA</t>
  </si>
  <si>
    <t>10827/10828</t>
  </si>
  <si>
    <t>ESTACION TEXACO LA HOZ</t>
  </si>
  <si>
    <t>CONSUMO COMBUSTIBLE LA ROMANA</t>
  </si>
  <si>
    <t>OHTSU DEL CARIBE</t>
  </si>
  <si>
    <t>COMP. DE GOMAS P/VEHICULO</t>
  </si>
  <si>
    <t>R B PUBLICIDAD</t>
  </si>
  <si>
    <t>PAGO IMPRESISON DE CARNET P/MOTORITA</t>
  </si>
  <si>
    <t>SYNTES</t>
  </si>
  <si>
    <t>COMPRA DE CARTUCHOS</t>
  </si>
  <si>
    <t>COMERCIAL MATEX</t>
  </si>
  <si>
    <t>COMP. DE OVERALLS Y GORRAS</t>
  </si>
  <si>
    <t>SEGUROS BANRESERVAS</t>
  </si>
  <si>
    <t>AUMENTO FACT. POLIZA SEGURO D/VEHIC.</t>
  </si>
  <si>
    <t>ESTACION LOS ARMANDO</t>
  </si>
  <si>
    <t>CONSUMO COMBUSTIBLE LA VEGA</t>
  </si>
  <si>
    <t xml:space="preserve">LUIS PIMENTEL &amp; Co. </t>
  </si>
  <si>
    <t>COMP. ARTICULOS PARA LA BARBERIA</t>
  </si>
  <si>
    <t>CRISTAL MUEBLES</t>
  </si>
  <si>
    <t>COMPRA DE ELECTROMESTICOS</t>
  </si>
  <si>
    <t>18895/19272-273</t>
  </si>
  <si>
    <t>REPUESTOS DE JESUS</t>
  </si>
  <si>
    <t>COMP. D/REPUESTOS P/VEHICULO</t>
  </si>
  <si>
    <t>SUPLIDORA DE LAS ANTILLAS</t>
  </si>
  <si>
    <t>14081/14428</t>
  </si>
  <si>
    <t>12/2002/01/03</t>
  </si>
  <si>
    <t>MATERIALES INDUSTRIALES DOMINGO, C.PO A.</t>
  </si>
  <si>
    <t>COMP. DE MATERIALES ELECTRICOS</t>
  </si>
  <si>
    <t>ESTACION SHELL PRIMAVERA</t>
  </si>
  <si>
    <t>DIFFO, S.A.</t>
  </si>
  <si>
    <t>COMP. DE UNIFORMES P/PERSONAL CIVIL</t>
  </si>
  <si>
    <t>98015913/14 98015187</t>
  </si>
  <si>
    <t>IMPRESOS Y SERVICIOS LOPEZ</t>
  </si>
  <si>
    <t>COMP. DE ARTICULOS D COMPUTADORA</t>
  </si>
  <si>
    <t>DISTRIBUIDORA UNIVERSAL</t>
  </si>
  <si>
    <t>COMP. DE MOTOR SHARP</t>
  </si>
  <si>
    <t>96-95-002076</t>
  </si>
  <si>
    <t>ARS HUMANO</t>
  </si>
  <si>
    <t>COBERTURA MEDICA</t>
  </si>
  <si>
    <t>A010010011500000146</t>
  </si>
  <si>
    <t>CDL COMUNICACIONES, C. POR A.</t>
  </si>
  <si>
    <t>COMPRA DE CLIP PARA BATERRIA</t>
  </si>
  <si>
    <t>A010010011500000174</t>
  </si>
  <si>
    <t>COMPRA DE ARTICULOS DE INFORMATICA</t>
  </si>
  <si>
    <t>A010010011500000178</t>
  </si>
  <si>
    <t>A010010011500001570</t>
  </si>
  <si>
    <t>IMPRESOS &amp; SERVIC. LOPEZ C. POR A. (IMPRESEL)</t>
  </si>
  <si>
    <t>COMPRA DE CAMARA DIGITAL</t>
  </si>
  <si>
    <t>A010010011500000012</t>
  </si>
  <si>
    <t>SUPLIDORES LOPEZ, S.A. (SUDILSA)</t>
  </si>
  <si>
    <t>COMPRA DE PINTURAS Y OTROS</t>
  </si>
  <si>
    <t>A010010011500000053</t>
  </si>
  <si>
    <t>SERVICIOS FERRETEROS J &amp; M , S.A.</t>
  </si>
  <si>
    <t>COMPRA DE MATERIALES ELECTRICOS</t>
  </si>
  <si>
    <t>A010010011500002088</t>
  </si>
  <si>
    <t>COMPRA DE TONER Y CARTUCHOS</t>
  </si>
  <si>
    <t>A010010011500001086</t>
  </si>
  <si>
    <t>MOTO FRANCIS, C.POR A.</t>
  </si>
  <si>
    <t>COMPRA DE REPUESTOS P/VEHICULOS</t>
  </si>
  <si>
    <t>A010010011500001087</t>
  </si>
  <si>
    <t>A010010011500001100</t>
  </si>
  <si>
    <t>MOTO FRANCIS, C. POR A.</t>
  </si>
  <si>
    <t>A010010011500000984</t>
  </si>
  <si>
    <t>IMPORTADORA DOPEL, S.A.</t>
  </si>
  <si>
    <t>COMPRA DE PAPEL BOND</t>
  </si>
  <si>
    <t>A010010011500000019</t>
  </si>
  <si>
    <t xml:space="preserve">LIJAS         </t>
  </si>
  <si>
    <t>A010010011500001238</t>
  </si>
  <si>
    <t>A010010011500000001</t>
  </si>
  <si>
    <t>REPUESTOS &amp; GOMAS EL CONDUCTOR , S.A.</t>
  </si>
  <si>
    <t>A010010011500000111</t>
  </si>
  <si>
    <r>
      <t xml:space="preserve">IMPRESOS BREA, C. POR A.  </t>
    </r>
    <r>
      <rPr>
        <b/>
        <sz val="8"/>
        <color indexed="8"/>
        <rFont val="Calibri"/>
        <family val="2"/>
      </rPr>
      <t xml:space="preserve"> (RESTO)</t>
    </r>
  </si>
  <si>
    <t>COMPRA DE BANDERINES SERIGRAFIADOS</t>
  </si>
  <si>
    <t>A010010011500000006</t>
  </si>
  <si>
    <t>MADE IN THE HEAVEN</t>
  </si>
  <si>
    <t>COMPRA DE BANDERAS</t>
  </si>
  <si>
    <t>A010010011500000265</t>
  </si>
  <si>
    <t>MAIMI DIESEL</t>
  </si>
  <si>
    <t>PAGO SERVICIO REPARACION DE VEHICULO</t>
  </si>
  <si>
    <t>A010010011500000268</t>
  </si>
  <si>
    <t>MIAMI DIESEL</t>
  </si>
  <si>
    <t>A010010011500000065</t>
  </si>
  <si>
    <t>SALDENT INTERNACIONAL</t>
  </si>
  <si>
    <t>PRODUCTOS MEDICINALES</t>
  </si>
  <si>
    <t>A010010011500000099</t>
  </si>
  <si>
    <t>MERCANTIL RAMI,  S. A.</t>
  </si>
  <si>
    <t>COMPRA DE PAPEL ABBY 81/2X11</t>
  </si>
  <si>
    <t>A010010011500000119</t>
  </si>
  <si>
    <t>RV IMPERIO ELECTRICO, S. A.</t>
  </si>
  <si>
    <t>COMPRA DE MATERIALES D PLOMERIA</t>
  </si>
  <si>
    <t>A010010011500000076</t>
  </si>
  <si>
    <t>LENYIRUB, C. POR A.</t>
  </si>
  <si>
    <t>COMPRA DE MATERIALES MEDICO</t>
  </si>
  <si>
    <t>A010010011500000100</t>
  </si>
  <si>
    <t>COMPRA DE APARATOS TELEFONICOS</t>
  </si>
  <si>
    <t>A010010011500000129</t>
  </si>
  <si>
    <t>A010010011500000566</t>
  </si>
  <si>
    <r>
      <t xml:space="preserve">MGP AUTOMOTRIZ, S. A. </t>
    </r>
    <r>
      <rPr>
        <b/>
        <sz val="8"/>
        <color indexed="8"/>
        <rFont val="Calibri"/>
        <family val="2"/>
      </rPr>
      <t xml:space="preserve"> (RESTO)</t>
    </r>
  </si>
  <si>
    <t>COMPRA REPUESTOS P/VEHICULO</t>
  </si>
  <si>
    <t>A010010011500000131</t>
  </si>
  <si>
    <t>A010010011500000144</t>
  </si>
  <si>
    <t>AVL TECH</t>
  </si>
  <si>
    <t>IMPRESIÓN DE BAJANTES</t>
  </si>
  <si>
    <t>A010010011500000005</t>
  </si>
  <si>
    <t>GUZMAN &amp; THEN COMERCIAL</t>
  </si>
  <si>
    <t>COMPRA DE CAMISAS</t>
  </si>
  <si>
    <t>A010010011500000114</t>
  </si>
  <si>
    <t xml:space="preserve">JOCH DOMINICANA C X A </t>
  </si>
  <si>
    <t>A010010011500001211</t>
  </si>
  <si>
    <t>REMANUFACTURE SOLUTION DOMINICANA , S.A.</t>
  </si>
  <si>
    <t>COMPRA DE TONERS</t>
  </si>
  <si>
    <t>A010010011500000575</t>
  </si>
  <si>
    <t>MGP AUTOMOTRIZ, S. A.</t>
  </si>
  <si>
    <t>A010010011500000576</t>
  </si>
  <si>
    <t>A010010011500001218</t>
  </si>
  <si>
    <t>A010010011500001226</t>
  </si>
  <si>
    <t>A010010011500000003</t>
  </si>
  <si>
    <t xml:space="preserve">MEGA FRIO &amp; FRENOS MEDINA, S.A. </t>
  </si>
  <si>
    <t>COMPRA D/MATERIALES D/REFRIGERACION</t>
  </si>
  <si>
    <t>A010010011500000581</t>
  </si>
  <si>
    <t>A010010011500000110</t>
  </si>
  <si>
    <t>A010010011500000585</t>
  </si>
  <si>
    <t>A010010011500000586</t>
  </si>
  <si>
    <t>A010010011500000135</t>
  </si>
  <si>
    <t>MATERIALES DE PLOMERIA</t>
  </si>
  <si>
    <t>A010010011500000136</t>
  </si>
  <si>
    <t>A010010011500000140</t>
  </si>
  <si>
    <t>MATERIALES DE CONSTRUCCION</t>
  </si>
  <si>
    <t>A010010011500000226</t>
  </si>
  <si>
    <t>INSTALACIONES E&amp;M, S.A.</t>
  </si>
  <si>
    <t>COMPRA DE ESPEJOS</t>
  </si>
  <si>
    <t>A010010011500000004</t>
  </si>
  <si>
    <t>A010010011500000142</t>
  </si>
  <si>
    <t>MATERIALES DE PINTURA</t>
  </si>
  <si>
    <t>A010010011500001549</t>
  </si>
  <si>
    <t>OFICINA UNIVERSAL , S. A.</t>
  </si>
  <si>
    <t>COMPRA DE SILLA DE TELA</t>
  </si>
  <si>
    <t>A010010011500003266</t>
  </si>
  <si>
    <t>PUBLICACIONES AHORA, C.  POR  A.</t>
  </si>
  <si>
    <t>RENOVACION ANUAL DE PERIODICO</t>
  </si>
  <si>
    <t>A010010011500000007</t>
  </si>
  <si>
    <t>A010010011500000123</t>
  </si>
  <si>
    <t>COMPRA DE ARTICULOS VARIOS</t>
  </si>
  <si>
    <t>A010010011500000008</t>
  </si>
  <si>
    <t>A010010011500000009</t>
  </si>
  <si>
    <t xml:space="preserve">NOVOSIT , C. POR A. </t>
  </si>
  <si>
    <t>COMPRA DE SCANNER</t>
  </si>
  <si>
    <t>A010010011500000082</t>
  </si>
  <si>
    <t>COMERCIAL LA SIDRA</t>
  </si>
  <si>
    <t>COMPRA DE LUBRICANTES P/VEHICULOS</t>
  </si>
  <si>
    <t>A010010011500000083</t>
  </si>
  <si>
    <t>A010010011500000013</t>
  </si>
  <si>
    <t>A010010011500000010</t>
  </si>
  <si>
    <t>A010010011500000011</t>
  </si>
  <si>
    <t>A010010011500000104</t>
  </si>
  <si>
    <t>A010010011500000256</t>
  </si>
  <si>
    <t>COMPRA DE PUERTA DE CRISTAL</t>
  </si>
  <si>
    <t>A010010011500000132</t>
  </si>
  <si>
    <t>IMPRESOS Y PAPELERIA DALBERT S.A.</t>
  </si>
  <si>
    <t>IMPRESIONES VARIAS</t>
  </si>
  <si>
    <t>A010010011500000096</t>
  </si>
  <si>
    <t>COMPRA DE FILTROS P/VEHICULOS</t>
  </si>
  <si>
    <t>A010010011500000124</t>
  </si>
  <si>
    <t>SERVICIOS FERRETEROS J &amp; M, S. A.</t>
  </si>
  <si>
    <t>COMP. D/MATERIALES FERRETEROS VARIOS</t>
  </si>
  <si>
    <r>
      <t xml:space="preserve">MADE INTHE HEAVEN   </t>
    </r>
    <r>
      <rPr>
        <b/>
        <sz val="8"/>
        <color indexed="8"/>
        <rFont val="Calibri"/>
        <family val="2"/>
      </rPr>
      <t xml:space="preserve">  (RESTO)</t>
    </r>
  </si>
  <si>
    <t>A010010011500000186</t>
  </si>
  <si>
    <t>NUÑEZ DIAZ AUTO PARTS, S.R.L.</t>
  </si>
  <si>
    <t>COMP. DE REPUESTOS PARA VEHICULO</t>
  </si>
  <si>
    <t>A010010011500000191</t>
  </si>
  <si>
    <t>A010010011500000338</t>
  </si>
  <si>
    <t>ALMACENES ROSARIO, C.POR A.</t>
  </si>
  <si>
    <t>COMPRA DE COMESTIBLES</t>
  </si>
  <si>
    <t>A010010011500000339</t>
  </si>
  <si>
    <t>COMPRA DE BEBIDAS VARIAS</t>
  </si>
  <si>
    <t>A010010011500000361</t>
  </si>
  <si>
    <t>A010010011500000295</t>
  </si>
  <si>
    <t>A010010011500000039</t>
  </si>
  <si>
    <t>ARTIEX, S.R.L.</t>
  </si>
  <si>
    <t>COMP. DE UNIFORMES PARA POLICIAS</t>
  </si>
  <si>
    <t>A010010011500000688</t>
  </si>
  <si>
    <t>SUPLIDORA HERNANDEZ GONZALEZ, S.A.</t>
  </si>
  <si>
    <t>A010010011500000411</t>
  </si>
  <si>
    <t>PRODUCTOS MEDICINALES. SRL</t>
  </si>
  <si>
    <t>COMPRA DE MEDICAMENTOS</t>
  </si>
  <si>
    <t>A010010011500000656</t>
  </si>
  <si>
    <t>A010010011500000660</t>
  </si>
  <si>
    <t>J.P. CRISTAL, S.R.L.</t>
  </si>
  <si>
    <t>MANTENIMIENTO DE PISOS</t>
  </si>
  <si>
    <t>A010010011500000698</t>
  </si>
  <si>
    <t>A010010011500000379</t>
  </si>
  <si>
    <t>A010010011500000695</t>
  </si>
  <si>
    <t>A010010011500000683</t>
  </si>
  <si>
    <t>A010010011500000684</t>
  </si>
  <si>
    <t>A010010011500000694</t>
  </si>
  <si>
    <t>A010010011500000690</t>
  </si>
  <si>
    <t>A010010011500000692</t>
  </si>
  <si>
    <t>A010010011500000933</t>
  </si>
  <si>
    <t>ESTACION DE SERVICIOS ANACAONA</t>
  </si>
  <si>
    <t>COMP. D/COMBUSTIBLES SAN D/L MAGUANA</t>
  </si>
  <si>
    <t>A010010011500000935</t>
  </si>
  <si>
    <t>A010010011500000934</t>
  </si>
  <si>
    <t>A010010011500005721</t>
  </si>
  <si>
    <r>
      <t xml:space="preserve">OFFITEX </t>
    </r>
    <r>
      <rPr>
        <b/>
        <sz val="8"/>
        <color theme="1"/>
        <rFont val="Calibri"/>
        <family val="2"/>
        <scheme val="minor"/>
      </rPr>
      <t xml:space="preserve">  </t>
    </r>
  </si>
  <si>
    <t>A010010011500000936</t>
  </si>
  <si>
    <t>JUAN CARLOS DE LA CRUZ</t>
  </si>
  <si>
    <t>A010010011500000098</t>
  </si>
  <si>
    <t>A010010011500003311</t>
  </si>
  <si>
    <t>REPUESTOS DE JESUS, S.R.L.</t>
  </si>
  <si>
    <t>A010010011500000726</t>
  </si>
  <si>
    <t>MIAMI DIESEL TURBOCHARGERS, C.POR A.</t>
  </si>
  <si>
    <t>A010010011500000736</t>
  </si>
  <si>
    <t>A010010011500003222</t>
  </si>
  <si>
    <t>M&amp;N FIESTAS Y DECORACIONES</t>
  </si>
  <si>
    <t>ALQ. D/ARTICULOS VARIOS P/CELEB. D/ACT.</t>
  </si>
  <si>
    <t>A010010011500003223</t>
  </si>
  <si>
    <t>A010010011500000751</t>
  </si>
  <si>
    <t>A010010011500000752</t>
  </si>
  <si>
    <t>A010010011500000754</t>
  </si>
  <si>
    <t>A010010011500000755</t>
  </si>
  <si>
    <t>A010010011500000775</t>
  </si>
  <si>
    <t>A010010011500000759</t>
  </si>
  <si>
    <t>A010010011500000777</t>
  </si>
  <si>
    <t>A010010011500000771</t>
  </si>
  <si>
    <t>A010010011500000773</t>
  </si>
  <si>
    <t>P010010011502093205</t>
  </si>
  <si>
    <t>DEQUINSA COMERCIAL S. A.</t>
  </si>
  <si>
    <t>REPARACION DE VEHICULO</t>
  </si>
  <si>
    <t>P010010011502093206</t>
  </si>
  <si>
    <t>A010010011500000779</t>
  </si>
  <si>
    <t>REPARAC. Y COMP REPUESTOS P/VEHICULO</t>
  </si>
  <si>
    <t>A010010011500000798</t>
  </si>
  <si>
    <t>A010010011500000801</t>
  </si>
  <si>
    <t>A010010011500000799</t>
  </si>
  <si>
    <t>A010010011500000800</t>
  </si>
  <si>
    <t>A010010011500000802</t>
  </si>
  <si>
    <t>COMP. D/REPUESTOS Y REPARAC. D/VEHICULO</t>
  </si>
  <si>
    <t>A010010011500000804</t>
  </si>
  <si>
    <t>A010010011500000805</t>
  </si>
  <si>
    <t>A010010011500000806</t>
  </si>
  <si>
    <t>A010010011500000807</t>
  </si>
  <si>
    <t>A010010011500000812</t>
  </si>
  <si>
    <t>A010010011500000815</t>
  </si>
  <si>
    <t>A010010011500009589</t>
  </si>
  <si>
    <t>EDITORA HOY, S.A.</t>
  </si>
  <si>
    <t>SUSCRIPCION ANUAL</t>
  </si>
  <si>
    <t>P010010011500020038</t>
  </si>
  <si>
    <t>D LUJO FIESTA O XIOMARI VELOZ</t>
  </si>
  <si>
    <t>ALQUILER DE VARIOS</t>
  </si>
  <si>
    <t>A010010011500000817</t>
  </si>
  <si>
    <t>A010010011500000824</t>
  </si>
  <si>
    <t>A010010011500000825</t>
  </si>
  <si>
    <t>P010010011500097404</t>
  </si>
  <si>
    <t>A010010011500000829</t>
  </si>
  <si>
    <t xml:space="preserve">MIAMI DIESEL TURBOCHARGERS, C. POR A. </t>
  </si>
  <si>
    <t>PAGO SERVICIO REPARACION D/VEHICULO</t>
  </si>
  <si>
    <t>A010010011500000837</t>
  </si>
  <si>
    <t>A010010011500000845</t>
  </si>
  <si>
    <t>A010010011500001309</t>
  </si>
  <si>
    <t>SERVICIOS GENERALES, MA, SRL</t>
  </si>
  <si>
    <t>COMP. DE INDUMENTARIAS</t>
  </si>
  <si>
    <t>A010010011500000532</t>
  </si>
  <si>
    <t>ARMAS M&amp;R, SRL</t>
  </si>
  <si>
    <t>A010010011500001328</t>
  </si>
  <si>
    <t>A010010011500000869</t>
  </si>
  <si>
    <t>P010010011500294019</t>
  </si>
  <si>
    <t>D LUJO FIESTA O XIOMARI VELOZ ROSARIO</t>
  </si>
  <si>
    <t>ALQUILER D/VARIOS</t>
  </si>
  <si>
    <t>A010010031500000013</t>
  </si>
  <si>
    <t>EDITORA PHOENIX, SRL</t>
  </si>
  <si>
    <t>COMP. DE MATERIALES DE LIMPIEZA</t>
  </si>
  <si>
    <t>P010010011500361605</t>
  </si>
  <si>
    <t>A010010031500000008</t>
  </si>
  <si>
    <t>A020010021500009522</t>
  </si>
  <si>
    <r>
      <t xml:space="preserve">EDITORA LISTIN DIARIO   </t>
    </r>
    <r>
      <rPr>
        <b/>
        <sz val="8"/>
        <color theme="1"/>
        <rFont val="Calibri"/>
        <family val="2"/>
        <scheme val="minor"/>
      </rPr>
      <t xml:space="preserve"> (RESTO)</t>
    </r>
  </si>
  <si>
    <t>PAGO SERVICIO DE PUBLICIDA D/LICITACION</t>
  </si>
  <si>
    <t>A010010011500002910</t>
  </si>
  <si>
    <t>CHICO AUTO PAINT EIRL</t>
  </si>
  <si>
    <t>PAGO SERVICIO REPARAC. DE VEHICULO</t>
  </si>
  <si>
    <t>A010010011500003531</t>
  </si>
  <si>
    <t>AUTO REPUESTOS RODRIGUEZ MONTILLA, SRL</t>
  </si>
  <si>
    <t>COMPRA DE BATERIAS PARA VEHICULOS</t>
  </si>
  <si>
    <t>A010010011500000155</t>
  </si>
  <si>
    <t>RAFAEL ANT. PEREZ BELLIARD</t>
  </si>
  <si>
    <t>COMP. DE PICADERAS Y ALQUILER DE VARIOS</t>
  </si>
  <si>
    <t>A010010011500003004</t>
  </si>
  <si>
    <r>
      <t xml:space="preserve">CHICO AUTO PAINT EIRL </t>
    </r>
    <r>
      <rPr>
        <b/>
        <sz val="8"/>
        <color theme="1"/>
        <rFont val="Calibri"/>
        <family val="2"/>
        <scheme val="minor"/>
      </rPr>
      <t xml:space="preserve"> ( RESTO)</t>
    </r>
  </si>
  <si>
    <t>A020010011500000032</t>
  </si>
  <si>
    <t>COMP. DE REPUESTOS P/VEHICULOS</t>
  </si>
  <si>
    <t>A020010011500000033</t>
  </si>
  <si>
    <t>COMP. DE REPUESTOS P/MOTOCICLETAS</t>
  </si>
  <si>
    <t>A010010021500000001</t>
  </si>
  <si>
    <r>
      <t>EMILIO VICTORIANO GIL  (</t>
    </r>
    <r>
      <rPr>
        <b/>
        <sz val="8"/>
        <color indexed="8"/>
        <rFont val="Calibri"/>
        <family val="2"/>
      </rPr>
      <t>RESTO)</t>
    </r>
  </si>
  <si>
    <t>COMP. DE MATERIALES P/REPARAC. D/GRUAS</t>
  </si>
  <si>
    <t>A010010011500000169</t>
  </si>
  <si>
    <t>A010010011500001435</t>
  </si>
  <si>
    <t>SUPLIDORES INDUSTRIALES MELLA, SRL</t>
  </si>
  <si>
    <t>COMP. D/PTAS COMERCIALES Y OTROS MATERIAL.</t>
  </si>
  <si>
    <t>CUCINA DI YARI Y/O RAFAEL PEREZ BELLIARD</t>
  </si>
  <si>
    <t>A010010011500003726</t>
  </si>
  <si>
    <t>INVERSIONES MIGS, SRL</t>
  </si>
  <si>
    <t>COMPRA DE GASOLINA REGULAR</t>
  </si>
  <si>
    <t>A010010011500003742</t>
  </si>
  <si>
    <t>A010010011500003744</t>
  </si>
  <si>
    <t>A010010011500003758</t>
  </si>
  <si>
    <t>A010010011500003765</t>
  </si>
  <si>
    <t>A010010011500003773</t>
  </si>
  <si>
    <t>A010010011500003800</t>
  </si>
  <si>
    <t>A030010011500000039</t>
  </si>
  <si>
    <r>
      <t xml:space="preserve">EQUIPOS DIESEL, S.A.  </t>
    </r>
    <r>
      <rPr>
        <b/>
        <sz val="8"/>
        <color indexed="8"/>
        <rFont val="Calibri"/>
        <family val="2"/>
      </rPr>
      <t xml:space="preserve"> (RESTO)</t>
    </r>
  </si>
  <si>
    <t xml:space="preserve">COMPRA DE TRACTORES AGRICOLAS </t>
  </si>
  <si>
    <t>A010010011500006870</t>
  </si>
  <si>
    <t>SERVICIO SISTEMA  MOTRIZ A.M.G., E.I.R.L.</t>
  </si>
  <si>
    <t>COMPRA DE PINTURA DE CASCO DE MOTOR</t>
  </si>
  <si>
    <t>A020010011500000034</t>
  </si>
  <si>
    <t>A010010011500000210</t>
  </si>
  <si>
    <t>QUIRICO NEON, SRL</t>
  </si>
  <si>
    <t>ELABORACION DE LETRERO EN ACRILICO</t>
  </si>
  <si>
    <t>A010010011500000027</t>
  </si>
  <si>
    <r>
      <t xml:space="preserve">GUILLEN GROUP   </t>
    </r>
    <r>
      <rPr>
        <b/>
        <sz val="8"/>
        <color theme="1"/>
        <rFont val="Calibri"/>
        <family val="2"/>
        <scheme val="minor"/>
      </rPr>
      <t xml:space="preserve"> (RESTO)</t>
    </r>
  </si>
  <si>
    <t>COMPRA DE SOMBREROS</t>
  </si>
  <si>
    <t>A010010031500033201</t>
  </si>
  <si>
    <t>COMP. D/CARPETAS D/SEG. P/ACTA COMP.</t>
  </si>
  <si>
    <t>A010010011500003063</t>
  </si>
  <si>
    <t>GR GROUP SERVICE, SRL</t>
  </si>
  <si>
    <t>CONFECCIONES E IMPORTACIONES ZAGLUL, SRL</t>
  </si>
  <si>
    <t xml:space="preserve">COMP. DE CAMISETAS BLANCA Y MEDIAS </t>
  </si>
  <si>
    <t>A010010011500000016</t>
  </si>
  <si>
    <r>
      <t>GRUPO S J T A, SRL</t>
    </r>
    <r>
      <rPr>
        <b/>
        <sz val="8"/>
        <color theme="1"/>
        <rFont val="Calibri"/>
        <family val="2"/>
        <scheme val="minor"/>
      </rPr>
      <t xml:space="preserve">        (RESTO)</t>
    </r>
  </si>
  <si>
    <t>BARRA DE 12 VOLTIOS O 24 VOLTIOS</t>
  </si>
  <si>
    <t>A010010011500000627</t>
  </si>
  <si>
    <t>VIAMAR, S.A.</t>
  </si>
  <si>
    <t>COMP. DE CAMIONETA MAZDA 4X4</t>
  </si>
  <si>
    <r>
      <t xml:space="preserve">LGS COMERCIAL, SRL   </t>
    </r>
    <r>
      <rPr>
        <b/>
        <sz val="8"/>
        <color theme="1"/>
        <rFont val="Calibri"/>
        <family val="2"/>
        <scheme val="minor"/>
      </rPr>
      <t xml:space="preserve">  (RESTO)</t>
    </r>
  </si>
  <si>
    <t>COMP. RADAL D/CONTROL D/VELOCIDAD</t>
  </si>
  <si>
    <r>
      <t xml:space="preserve">MALVIN AZARIAS HERRERA CONTRERAS </t>
    </r>
    <r>
      <rPr>
        <b/>
        <sz val="8"/>
        <color theme="1"/>
        <rFont val="Calibri"/>
        <family val="2"/>
        <scheme val="minor"/>
      </rPr>
      <t>(RESTO)</t>
    </r>
  </si>
  <si>
    <t>COMPRA DE CHALECOS P/POLICIAS</t>
  </si>
  <si>
    <t>INVERSIONES ANCAPE, SRL</t>
  </si>
  <si>
    <t>COMPRA DE TELEVISOR LG DE  "48</t>
  </si>
  <si>
    <t>A010010011500000340</t>
  </si>
  <si>
    <t>INVERSIONES STWARD, SRL</t>
  </si>
  <si>
    <t>PAGO IMPRESIÓN DE TALONARIOS</t>
  </si>
  <si>
    <t>MATERIA GRIS PRODUCTIONS, C.X A.</t>
  </si>
  <si>
    <t>PAGO POR IMPRESIONES VARIAS</t>
  </si>
  <si>
    <t>A010010011500011438</t>
  </si>
  <si>
    <t>SUSCRIPCION ANUAL DE PERIODICO</t>
  </si>
  <si>
    <t>A010010011500011439</t>
  </si>
  <si>
    <t>EL PISO DE ARRIBA</t>
  </si>
  <si>
    <t>CONFECCION DE MUÑECOS AMETICOS</t>
  </si>
  <si>
    <r>
      <t xml:space="preserve">UFAMA COMERCIALIZADORA, C.POR A. </t>
    </r>
    <r>
      <rPr>
        <b/>
        <sz val="8"/>
        <color indexed="8"/>
        <rFont val="Calibri"/>
        <family val="2"/>
      </rPr>
      <t>(RESTO)</t>
    </r>
  </si>
  <si>
    <t>A010010011500003149</t>
  </si>
  <si>
    <t>CEBAS, SRL</t>
  </si>
  <si>
    <t>COMP. DE PRODUCTOS ALIMENTICIOS</t>
  </si>
  <si>
    <t>P010010011501299024</t>
  </si>
  <si>
    <r>
      <t xml:space="preserve">JUAN E. CAMEJO </t>
    </r>
    <r>
      <rPr>
        <b/>
        <sz val="8"/>
        <color indexed="8"/>
        <rFont val="Calibri"/>
        <family val="2"/>
      </rPr>
      <t xml:space="preserve">  (RESTO)</t>
    </r>
  </si>
  <si>
    <t>PAGO CAPACITACION D CURSO SISTEMA INF. G.</t>
  </si>
  <si>
    <t>A010010011500003238</t>
  </si>
  <si>
    <t>GGC TECNOLOGIAS UNIDAS SRL</t>
  </si>
  <si>
    <t>COMP. DE EQUIPO DE SONIDO COMPLETO</t>
  </si>
  <si>
    <t>A010010011500000109</t>
  </si>
  <si>
    <r>
      <t xml:space="preserve">FELIX CORDERO    </t>
    </r>
    <r>
      <rPr>
        <b/>
        <sz val="8"/>
        <color indexed="8"/>
        <rFont val="Calibri"/>
        <family val="2"/>
      </rPr>
      <t xml:space="preserve"> (RESTO)</t>
    </r>
  </si>
  <si>
    <t xml:space="preserve"> IMPRESOS VARIOS</t>
  </si>
  <si>
    <t>A010010011500000020</t>
  </si>
  <si>
    <r>
      <t xml:space="preserve">RUB SOLUTIOMS, SRL  </t>
    </r>
    <r>
      <rPr>
        <b/>
        <sz val="8"/>
        <color theme="1"/>
        <rFont val="Calibri"/>
        <family val="2"/>
        <scheme val="minor"/>
      </rPr>
      <t>-RESTO-</t>
    </r>
  </si>
  <si>
    <t>A010010011500000022</t>
  </si>
  <si>
    <t>RUB SOLUTIOMS, SRL</t>
  </si>
  <si>
    <t>COMP. D/BANDERAS, GUANTES Y LOGO D/AMET</t>
  </si>
  <si>
    <t>A010010011500000023</t>
  </si>
  <si>
    <t>ARTICULOS VARIOS P/BANDERA</t>
  </si>
  <si>
    <t>P010010011500060019</t>
  </si>
  <si>
    <t>DANIEL TAVERAS PERDOMO</t>
  </si>
  <si>
    <t>PAGO SERVICIO MAESTRO DE CEREMONIA</t>
  </si>
  <si>
    <t>A010010011500000213</t>
  </si>
  <si>
    <t>SUPLIDORA MULTIPLE JUMOSA, SRL</t>
  </si>
  <si>
    <t>COMP. D/MATERIALES D/PLOMERIA</t>
  </si>
  <si>
    <t>A010010011500000568</t>
  </si>
  <si>
    <t>HAILA, SRL</t>
  </si>
  <si>
    <t>COMP. DE MATERIALES GASTABLES DE OFICINA</t>
  </si>
  <si>
    <t>A010010011500004314</t>
  </si>
  <si>
    <r>
      <t xml:space="preserve">BATISTA PEÑA Y ASOCIADOS, SRL  </t>
    </r>
    <r>
      <rPr>
        <b/>
        <sz val="8"/>
        <color indexed="8"/>
        <rFont val="Calibri"/>
        <family val="2"/>
      </rPr>
      <t>(RESTO)</t>
    </r>
  </si>
  <si>
    <t>COMP. DE CHAMACOS, GORRAS Y BOTAS</t>
  </si>
  <si>
    <t>A010010011500001500</t>
  </si>
  <si>
    <t>MARTINEZ RAMOS, SRL</t>
  </si>
  <si>
    <t>COMP. D/REPUESTOS P/REPARAC. D/VEHICULO</t>
  </si>
  <si>
    <t>A010010011500004338</t>
  </si>
  <si>
    <t>BATISTA PEÑA Y ASOCIADOS, SRL</t>
  </si>
  <si>
    <t>COMPRA DE EQUIPOS DE COMPUTADORA</t>
  </si>
  <si>
    <t>A010010011500000252</t>
  </si>
  <si>
    <t>INVERSIONES BRAVA, S.A.</t>
  </si>
  <si>
    <t>COMPRA DE COMPRESOR PUMA</t>
  </si>
  <si>
    <t>A010010011500001068</t>
  </si>
  <si>
    <t>CLIMOSA ENTERPRISE, SRL</t>
  </si>
  <si>
    <t>COMP. DE MUEBLE DE ODONTOLOGIA</t>
  </si>
  <si>
    <t>RUB SOLUTIONS, SRL</t>
  </si>
  <si>
    <t>COMPRA DE CHALECOS REFLECTIVOS</t>
  </si>
  <si>
    <t>A010010011500002299</t>
  </si>
  <si>
    <t>INSTALACIONES D/ALUMINIO SPEED SRL</t>
  </si>
  <si>
    <t>REMOZAMIENTO CENTRAL D/RADIO Y CCM.</t>
  </si>
  <si>
    <t>A010010011500001179</t>
  </si>
  <si>
    <t>INVERSONES PALMERO GIL, SRL</t>
  </si>
  <si>
    <t>COMP. DE EQUIPOS DE OFICINA</t>
  </si>
  <si>
    <t>A010010011500001522</t>
  </si>
  <si>
    <t>A010010011500001525</t>
  </si>
  <si>
    <t>A010010011500001534</t>
  </si>
  <si>
    <t>A010010011500003406</t>
  </si>
  <si>
    <t>A010010011500003409</t>
  </si>
  <si>
    <t>A010010011500003411</t>
  </si>
  <si>
    <t>A010010011500003413</t>
  </si>
  <si>
    <t>A010010011500003414</t>
  </si>
  <si>
    <t>A010010011500003415</t>
  </si>
  <si>
    <t>A010010011500000356</t>
  </si>
  <si>
    <t>TALLERES DE REPARACION DE EQUIPOS J&amp;F, SRL</t>
  </si>
  <si>
    <t>PAGO REPARACION DE VEHICULO</t>
  </si>
  <si>
    <t>COMERCIALIZADORA DEL ANIRAK, SRL</t>
  </si>
  <si>
    <t>COMPRA DE CORREAS NEGRA MILITAR</t>
  </si>
  <si>
    <t>P010010011502059518</t>
  </si>
  <si>
    <t>DISTRIBUID.   D/NEUMATICOS Y REPUESTOS, SRL</t>
  </si>
  <si>
    <r>
      <t xml:space="preserve">COMPRA DE ARTICULOS ELECTRICOS  </t>
    </r>
    <r>
      <rPr>
        <b/>
        <sz val="8"/>
        <color theme="1"/>
        <rFont val="Calibri"/>
        <family val="2"/>
        <scheme val="minor"/>
      </rPr>
      <t>(RESTO)</t>
    </r>
  </si>
  <si>
    <t>O/C  113/15</t>
  </si>
  <si>
    <t>INVERSIONES ANCAPE</t>
  </si>
  <si>
    <t>COMPRA DE TEXTILES</t>
  </si>
  <si>
    <t>O/C   67/15</t>
  </si>
  <si>
    <t>REFRIGERACION F Y H</t>
  </si>
  <si>
    <t>COMP. DE BEBEDERO D AGUA</t>
  </si>
  <si>
    <t>O/C  193/15</t>
  </si>
  <si>
    <t>COMPRA D/MATERIALES D/LIMPIEZA Y OTROS</t>
  </si>
  <si>
    <t>O/C  209/15</t>
  </si>
  <si>
    <t>O/C  210/15</t>
  </si>
  <si>
    <t>O/C  211/15</t>
  </si>
  <si>
    <t>O/C  218/15</t>
  </si>
  <si>
    <t>O/C  230/15</t>
  </si>
  <si>
    <t>CHICO AUTO PAINT</t>
  </si>
  <si>
    <t>O/C  239/15</t>
  </si>
  <si>
    <t>O/C  240/15</t>
  </si>
  <si>
    <t>O/C  219/15</t>
  </si>
  <si>
    <t>DERMIA MERCEDES MEJIA ROSA  DE SEVERINO</t>
  </si>
  <si>
    <t>SENTENCIA No.1170/15 D/F 20/11/15</t>
  </si>
  <si>
    <t>VICTOR M.DIAZ,MARIA MORA Y WILIAM C. ACOSTA</t>
  </si>
  <si>
    <t>SENTENCIA No. 3242/13 D/F 13/09/13</t>
  </si>
  <si>
    <t>2018-0067</t>
  </si>
  <si>
    <t>LA ANTILLANA COMERCIAL, S.A.</t>
  </si>
  <si>
    <t>SERVIC. MANTENIMIENTO DE VEHICULO</t>
  </si>
  <si>
    <t>2018-0069</t>
  </si>
  <si>
    <t xml:space="preserve">CONTRATO  S/N  D/F              31/07/2013            </t>
  </si>
  <si>
    <t>OCT CORPORATION, S.R.L.</t>
  </si>
  <si>
    <t>ALQUILER DE PARQUEO P/RETENCION D/VEHICULOS DE ABRIL A  JUL./19</t>
  </si>
  <si>
    <t>B1500000001</t>
  </si>
  <si>
    <t>COMERCIALIZADORA DEL ATLANTICO JAL, SRL</t>
  </si>
  <si>
    <r>
      <t>COMPRA DE ARTICULOS DEL HOGAR</t>
    </r>
    <r>
      <rPr>
        <b/>
        <sz val="8"/>
        <color theme="1"/>
        <rFont val="Calibri"/>
        <family val="2"/>
        <scheme val="minor"/>
      </rPr>
      <t xml:space="preserve">  (RESTO)</t>
    </r>
  </si>
  <si>
    <t>B1500005689</t>
  </si>
  <si>
    <t>CORAABO</t>
  </si>
  <si>
    <t>CONSUMO AGUA POTABLE BOCA CHICA EN./23</t>
  </si>
  <si>
    <t>B1500005803</t>
  </si>
  <si>
    <t>CONSUMO AGUA POTABLE BOCA CHICA FEB./23</t>
  </si>
  <si>
    <t>B1500005918</t>
  </si>
  <si>
    <t>CONSUMO AGUA POTABLE BOCA CHICA MR./23</t>
  </si>
  <si>
    <t>B1500006032</t>
  </si>
  <si>
    <t>CONSUMO AGUA POTABLE BOCA CHICA AB./23</t>
  </si>
  <si>
    <t>B1500006146</t>
  </si>
  <si>
    <t>B1500006260</t>
  </si>
  <si>
    <t>CONSUMO AGUA POTABLE BOCA CHICA JN./23</t>
  </si>
  <si>
    <t>RENOVACION DE LA POLIZA 2-2-502-0000111- VIGENCIA 31-12-2023/31-12-2024</t>
  </si>
  <si>
    <t xml:space="preserve">SEGUROS BANRESERVAS </t>
  </si>
  <si>
    <t>RENOVACION DE LA POLIZA 2-2-502-0000112- VIGENCIA 31-12-2023/31-12-2024</t>
  </si>
  <si>
    <t>RENOVACION DE LA POLIZA 2-2-501-0228591- VIGENCIA 31-12-2023/31-12-2023</t>
  </si>
  <si>
    <t>B1500006949</t>
  </si>
  <si>
    <t>CONSUMO AGUA POTABLE BOCA CHICA DIC./23</t>
  </si>
  <si>
    <t>E450000027643</t>
  </si>
  <si>
    <t>CLARO CODETEL</t>
  </si>
  <si>
    <t>PAGO SERVICIO TELEFONICO DICIEMBRE/2023</t>
  </si>
  <si>
    <t>E450000031155</t>
  </si>
  <si>
    <t>E450000031159</t>
  </si>
  <si>
    <t>E450000031411</t>
  </si>
  <si>
    <t>E450000031468</t>
  </si>
  <si>
    <t>E450000031500</t>
  </si>
  <si>
    <t>E450000031543</t>
  </si>
  <si>
    <t>E450000031572</t>
  </si>
  <si>
    <t>E450000031843</t>
  </si>
  <si>
    <t>B1500000052</t>
  </si>
  <si>
    <t>LICDA. MARIA CRISTINA TAPIA</t>
  </si>
  <si>
    <t>PAGO SERVIC. LEGALES (NOTARIZACION D DOC.)</t>
  </si>
  <si>
    <t>B1500000235</t>
  </si>
  <si>
    <t>YAGMIVI ALIMENTOS Y BEBIDAS, SRL</t>
  </si>
  <si>
    <t xml:space="preserve">COMPRA DE COMESTIBLES VARIOS </t>
  </si>
  <si>
    <t>Lic. Sevilla A. Cipion Morillo</t>
  </si>
  <si>
    <t>Dctor. Administ. Y Financiero</t>
  </si>
  <si>
    <t>00</t>
  </si>
  <si>
    <t>0001</t>
  </si>
  <si>
    <t>2.6.1.4.01</t>
  </si>
  <si>
    <t>N/A</t>
  </si>
  <si>
    <t>DISPENSADOR DE AGUA MARCA DAIWA BLANCO</t>
  </si>
  <si>
    <t>JOKAGER DISTRIBUIDORA, SRL</t>
  </si>
  <si>
    <t>LIBR. 375-1</t>
  </si>
  <si>
    <t>LIBR. PROCESO DE COMPRAS</t>
  </si>
  <si>
    <t>NEVERA EJECUTIVA MARCA NEDOCA GRIS</t>
  </si>
  <si>
    <t>09614</t>
  </si>
  <si>
    <t>FREEZER MARCA FRIGIDAIRE 6 PIES BLANCO</t>
  </si>
  <si>
    <t>2.6.1.9.01</t>
  </si>
  <si>
    <t>TANQUE PARA BOMBA DE AGUA</t>
  </si>
  <si>
    <t>COMERCIALIZADORA RUJE, SRL</t>
  </si>
  <si>
    <t>LIBR. 376-1</t>
  </si>
  <si>
    <t>2.6.6.1.01</t>
  </si>
  <si>
    <t>PISTOLA DE CONDUCTIVIDAD ELECTRICA CONDOOR</t>
  </si>
  <si>
    <t>D TEC DEFENSA Y TECNOLOGIA C POR A</t>
  </si>
  <si>
    <t>LIBR. 655-1</t>
  </si>
  <si>
    <t>1206980001</t>
  </si>
  <si>
    <t>PE527</t>
  </si>
  <si>
    <t>LIBR. 3002-1</t>
  </si>
  <si>
    <t>PE719</t>
  </si>
  <si>
    <t>PE321</t>
  </si>
  <si>
    <t>PE402</t>
  </si>
  <si>
    <t>PE495</t>
  </si>
  <si>
    <t>PE885</t>
  </si>
  <si>
    <t>PE200</t>
  </si>
  <si>
    <t>PE539</t>
  </si>
  <si>
    <t>PE533</t>
  </si>
  <si>
    <t>PE770</t>
  </si>
  <si>
    <t>PE478</t>
  </si>
  <si>
    <t>PE520</t>
  </si>
  <si>
    <t>PE40533</t>
  </si>
  <si>
    <t>PE462</t>
  </si>
  <si>
    <t>PE798</t>
  </si>
  <si>
    <t>PE558</t>
  </si>
  <si>
    <t>PE984</t>
  </si>
  <si>
    <t>PE704</t>
  </si>
  <si>
    <t>PE524</t>
  </si>
  <si>
    <t>PE482</t>
  </si>
  <si>
    <t>PE686</t>
  </si>
  <si>
    <t>PE235</t>
  </si>
  <si>
    <t>PE523</t>
  </si>
  <si>
    <t>PE801</t>
  </si>
  <si>
    <t>PE569</t>
  </si>
  <si>
    <t>PE530</t>
  </si>
  <si>
    <t>PE769</t>
  </si>
  <si>
    <t>PE751</t>
  </si>
  <si>
    <t>PE365</t>
  </si>
  <si>
    <t>PE580</t>
  </si>
  <si>
    <t>PE253</t>
  </si>
  <si>
    <t>PE695</t>
  </si>
  <si>
    <t>PE545</t>
  </si>
  <si>
    <t>PE799</t>
  </si>
  <si>
    <t>PE793</t>
  </si>
  <si>
    <t>PE513</t>
  </si>
  <si>
    <t>PE301</t>
  </si>
  <si>
    <t>PE389</t>
  </si>
  <si>
    <t>PE180</t>
  </si>
  <si>
    <t>PE560</t>
  </si>
  <si>
    <t>PE914</t>
  </si>
  <si>
    <t>PE364</t>
  </si>
  <si>
    <t>PE459</t>
  </si>
  <si>
    <t>PE133</t>
  </si>
  <si>
    <t>PE537</t>
  </si>
  <si>
    <t>PE538</t>
  </si>
  <si>
    <t>PE991</t>
  </si>
  <si>
    <t>PE711</t>
  </si>
  <si>
    <t>PE961</t>
  </si>
  <si>
    <t>PE764</t>
  </si>
  <si>
    <t>PE488</t>
  </si>
  <si>
    <t>PE40513</t>
  </si>
  <si>
    <t>PE39527</t>
  </si>
  <si>
    <t>PE448</t>
  </si>
  <si>
    <t>PE130</t>
  </si>
  <si>
    <t>PE536</t>
  </si>
  <si>
    <t>PE757</t>
  </si>
  <si>
    <t>PE467</t>
  </si>
  <si>
    <t>PE675</t>
  </si>
  <si>
    <t>PE542</t>
  </si>
  <si>
    <t>PE39520</t>
  </si>
  <si>
    <t>PE736</t>
  </si>
  <si>
    <t>PE518</t>
  </si>
  <si>
    <t>PE681</t>
  </si>
  <si>
    <t>PE552</t>
  </si>
  <si>
    <t>PE218</t>
  </si>
  <si>
    <t>PE893</t>
  </si>
  <si>
    <t>PE40558</t>
  </si>
  <si>
    <t>PE962</t>
  </si>
  <si>
    <t>PE659</t>
  </si>
  <si>
    <t>PE898</t>
  </si>
  <si>
    <t>PE896</t>
  </si>
  <si>
    <t>PE544</t>
  </si>
  <si>
    <t>PE535</t>
  </si>
  <si>
    <t>PE574</t>
  </si>
  <si>
    <t>PE282</t>
  </si>
  <si>
    <t>PE708</t>
  </si>
  <si>
    <t>PE685</t>
  </si>
  <si>
    <t>PE950</t>
  </si>
  <si>
    <t>PE412</t>
  </si>
  <si>
    <t>PE577</t>
  </si>
  <si>
    <t>PE546</t>
  </si>
  <si>
    <t>PE570</t>
  </si>
  <si>
    <t>PE712</t>
  </si>
  <si>
    <t>PE111</t>
  </si>
  <si>
    <t>PE955</t>
  </si>
  <si>
    <t>PE920</t>
  </si>
  <si>
    <t>PE154</t>
  </si>
  <si>
    <t>PE767</t>
  </si>
  <si>
    <t>PE579</t>
  </si>
  <si>
    <t>PE525</t>
  </si>
  <si>
    <t>PE900</t>
  </si>
  <si>
    <t>PE575</t>
  </si>
  <si>
    <t>PE5805</t>
  </si>
  <si>
    <t>PE512</t>
  </si>
  <si>
    <t>PE519</t>
  </si>
  <si>
    <t>PE516</t>
  </si>
  <si>
    <t>PE238</t>
  </si>
  <si>
    <t>PE506</t>
  </si>
  <si>
    <t>PE297</t>
  </si>
  <si>
    <t>PE39519</t>
  </si>
  <si>
    <t>PE446</t>
  </si>
  <si>
    <t>PE573</t>
  </si>
  <si>
    <t>PE973</t>
  </si>
  <si>
    <t>PE669</t>
  </si>
  <si>
    <t>PE815</t>
  </si>
  <si>
    <t>PE733</t>
  </si>
  <si>
    <t>PE894</t>
  </si>
  <si>
    <t>PE540</t>
  </si>
  <si>
    <t>PE668</t>
  </si>
  <si>
    <t>PE952</t>
  </si>
  <si>
    <t>PE410</t>
  </si>
  <si>
    <t>PE556</t>
  </si>
  <si>
    <t>PE151</t>
  </si>
  <si>
    <t>PE534</t>
  </si>
  <si>
    <t>PE191</t>
  </si>
  <si>
    <t>PE305</t>
  </si>
  <si>
    <t>PE419</t>
  </si>
  <si>
    <t>PE561</t>
  </si>
  <si>
    <t>PE404</t>
  </si>
  <si>
    <t>PE39516</t>
  </si>
  <si>
    <t>PE985</t>
  </si>
  <si>
    <t>2.6.2.3.01</t>
  </si>
  <si>
    <t>CAMARA CORPORAL DE SEGURIDAD</t>
  </si>
  <si>
    <t>ACROVAX S.R.L.</t>
  </si>
  <si>
    <t>LIBR. 2167-1</t>
  </si>
  <si>
    <t>CARGADOR CAMARA CORPORAL</t>
  </si>
  <si>
    <t>RADIO DE COMUNICACIÓN AVANZADA MULTIMODO</t>
  </si>
  <si>
    <t>LIBR. 2779-1</t>
  </si>
  <si>
    <t>RADIO DE COMUNICACIÓN AVANZADO MULTIMODO</t>
  </si>
  <si>
    <t>2.6.6.2.01</t>
  </si>
  <si>
    <t>BAST01</t>
  </si>
  <si>
    <t>MACANA O BASTON POLICIAL</t>
  </si>
  <si>
    <t>GRUPO EMPRESARIAL ONI3, SRL</t>
  </si>
  <si>
    <t>LIBR. 2842-1</t>
  </si>
  <si>
    <t>BAST02</t>
  </si>
  <si>
    <t>BAST03</t>
  </si>
  <si>
    <t>BAST04</t>
  </si>
  <si>
    <t>BAST05</t>
  </si>
  <si>
    <t>BAST06</t>
  </si>
  <si>
    <t>BAST07</t>
  </si>
  <si>
    <t>BAST08</t>
  </si>
  <si>
    <t>BAST09</t>
  </si>
  <si>
    <t>BAST10</t>
  </si>
  <si>
    <t>BAST11</t>
  </si>
  <si>
    <t>BAST12</t>
  </si>
  <si>
    <t>BAST13</t>
  </si>
  <si>
    <t>BAST14</t>
  </si>
  <si>
    <t>BAST15</t>
  </si>
  <si>
    <t>BAST16</t>
  </si>
  <si>
    <t>BAST17</t>
  </si>
  <si>
    <t>BAST18</t>
  </si>
  <si>
    <t>BAST19</t>
  </si>
  <si>
    <t>BAST20</t>
  </si>
  <si>
    <t>BAST21</t>
  </si>
  <si>
    <t>BAST22</t>
  </si>
  <si>
    <t>BAST23</t>
  </si>
  <si>
    <t>BAST24</t>
  </si>
  <si>
    <t>BAST25</t>
  </si>
  <si>
    <t>BAST26</t>
  </si>
  <si>
    <t>BAST27</t>
  </si>
  <si>
    <t>BAST28</t>
  </si>
  <si>
    <t>BAST29</t>
  </si>
  <si>
    <t>BAST30</t>
  </si>
  <si>
    <t>BAST31</t>
  </si>
  <si>
    <t>BAST32</t>
  </si>
  <si>
    <t>BAST33</t>
  </si>
  <si>
    <t>BAST34</t>
  </si>
  <si>
    <t>BAST35</t>
  </si>
  <si>
    <t>BAST36</t>
  </si>
  <si>
    <t>BAST37</t>
  </si>
  <si>
    <t>BAST38</t>
  </si>
  <si>
    <t>BAST39</t>
  </si>
  <si>
    <t>BAST40</t>
  </si>
  <si>
    <t>BAST41</t>
  </si>
  <si>
    <t>BAST42</t>
  </si>
  <si>
    <t>BAST43</t>
  </si>
  <si>
    <t>BAST44</t>
  </si>
  <si>
    <t>BAST45</t>
  </si>
  <si>
    <t>BAST46</t>
  </si>
  <si>
    <t>BAST47</t>
  </si>
  <si>
    <t>BAST48</t>
  </si>
  <si>
    <t>BAST49</t>
  </si>
  <si>
    <t>BAST50</t>
  </si>
  <si>
    <t>BAST51</t>
  </si>
  <si>
    <t>BAST52</t>
  </si>
  <si>
    <t>BAST53</t>
  </si>
  <si>
    <t>BAST54</t>
  </si>
  <si>
    <t>BAST55</t>
  </si>
  <si>
    <t>BAST56</t>
  </si>
  <si>
    <t>BAST57</t>
  </si>
  <si>
    <t>BAST58</t>
  </si>
  <si>
    <t>BAST59</t>
  </si>
  <si>
    <t>BAST60</t>
  </si>
  <si>
    <t>BAST61</t>
  </si>
  <si>
    <t>BAST62</t>
  </si>
  <si>
    <t>BAST63</t>
  </si>
  <si>
    <t>BAST64</t>
  </si>
  <si>
    <t>BAST65</t>
  </si>
  <si>
    <t>BAST66</t>
  </si>
  <si>
    <t>BAST67</t>
  </si>
  <si>
    <t>BAST68</t>
  </si>
  <si>
    <t>BAST69</t>
  </si>
  <si>
    <t>BAST70</t>
  </si>
  <si>
    <t>BAST71</t>
  </si>
  <si>
    <t>BAST72</t>
  </si>
  <si>
    <t>BAST73</t>
  </si>
  <si>
    <t>BAST74</t>
  </si>
  <si>
    <t>BAST75</t>
  </si>
  <si>
    <t>BAST76</t>
  </si>
  <si>
    <t>BAST77</t>
  </si>
  <si>
    <t>BAST78</t>
  </si>
  <si>
    <t>BAST79</t>
  </si>
  <si>
    <t>BAST80</t>
  </si>
  <si>
    <t>BAST81</t>
  </si>
  <si>
    <t>BAST82</t>
  </si>
  <si>
    <t>BAST83</t>
  </si>
  <si>
    <t>BAST84</t>
  </si>
  <si>
    <t>BAST85</t>
  </si>
  <si>
    <t>BAST86</t>
  </si>
  <si>
    <t>BAST87</t>
  </si>
  <si>
    <t>BAST88</t>
  </si>
  <si>
    <t>BAST89</t>
  </si>
  <si>
    <t>BAST90</t>
  </si>
  <si>
    <t>BAST91</t>
  </si>
  <si>
    <t>BAST92</t>
  </si>
  <si>
    <t>BAST93</t>
  </si>
  <si>
    <t>BAST94</t>
  </si>
  <si>
    <t>BAST95</t>
  </si>
  <si>
    <t>BAST96</t>
  </si>
  <si>
    <t>BAST97</t>
  </si>
  <si>
    <t>BAST98</t>
  </si>
  <si>
    <t>BAST99</t>
  </si>
  <si>
    <t>BAST100</t>
  </si>
  <si>
    <t>BAST101</t>
  </si>
  <si>
    <t>BAST102</t>
  </si>
  <si>
    <t>BAST103</t>
  </si>
  <si>
    <t>BAST104</t>
  </si>
  <si>
    <t>BAST105</t>
  </si>
  <si>
    <t>BAST106</t>
  </si>
  <si>
    <t>BAST107</t>
  </si>
  <si>
    <t>BAST108</t>
  </si>
  <si>
    <t>BAST109</t>
  </si>
  <si>
    <t>BAST110</t>
  </si>
  <si>
    <t>BAST111</t>
  </si>
  <si>
    <t>BAST112</t>
  </si>
  <si>
    <t>BAST113</t>
  </si>
  <si>
    <t>BAST114</t>
  </si>
  <si>
    <t>BAST115</t>
  </si>
  <si>
    <t>BAST116</t>
  </si>
  <si>
    <t>BAST117</t>
  </si>
  <si>
    <t>BAST118</t>
  </si>
  <si>
    <t>BAST119</t>
  </si>
  <si>
    <t>BAST120</t>
  </si>
  <si>
    <t>BAST121</t>
  </si>
  <si>
    <t>BAST122</t>
  </si>
  <si>
    <t>BAST123</t>
  </si>
  <si>
    <t>BAST124</t>
  </si>
  <si>
    <t>BAST125</t>
  </si>
  <si>
    <t>BAST126</t>
  </si>
  <si>
    <t>BAST127</t>
  </si>
  <si>
    <t>BAST128</t>
  </si>
  <si>
    <t>BAST129</t>
  </si>
  <si>
    <t>BAST130</t>
  </si>
  <si>
    <t>BAST131</t>
  </si>
  <si>
    <t>BAST132</t>
  </si>
  <si>
    <t>BAST133</t>
  </si>
  <si>
    <t>BAST134</t>
  </si>
  <si>
    <t>BAST135</t>
  </si>
  <si>
    <t>BAST136</t>
  </si>
  <si>
    <t>BAST137</t>
  </si>
  <si>
    <t>BAST138</t>
  </si>
  <si>
    <t>BAST139</t>
  </si>
  <si>
    <t>BAST140</t>
  </si>
  <si>
    <t>BAST141</t>
  </si>
  <si>
    <t>BAST142</t>
  </si>
  <si>
    <t>BAST143</t>
  </si>
  <si>
    <t>BAST144</t>
  </si>
  <si>
    <t>BAST145</t>
  </si>
  <si>
    <t>BAST146</t>
  </si>
  <si>
    <t>BAST147</t>
  </si>
  <si>
    <t>BAST148</t>
  </si>
  <si>
    <t>BAST149</t>
  </si>
  <si>
    <t>BAST150</t>
  </si>
  <si>
    <t>BAST151</t>
  </si>
  <si>
    <t>BAST152</t>
  </si>
  <si>
    <t>BAST153</t>
  </si>
  <si>
    <t>BAST154</t>
  </si>
  <si>
    <t>BAST155</t>
  </si>
  <si>
    <t>BAST156</t>
  </si>
  <si>
    <t>BAST157</t>
  </si>
  <si>
    <t>BAST158</t>
  </si>
  <si>
    <t>BAST159</t>
  </si>
  <si>
    <t>BAST160</t>
  </si>
  <si>
    <t>BAST161</t>
  </si>
  <si>
    <t>BAST162</t>
  </si>
  <si>
    <t>BAST163</t>
  </si>
  <si>
    <t>BAST164</t>
  </si>
  <si>
    <t>BAST165</t>
  </si>
  <si>
    <t>BAST166</t>
  </si>
  <si>
    <t>BAST167</t>
  </si>
  <si>
    <t>BAST168</t>
  </si>
  <si>
    <t>BAST169</t>
  </si>
  <si>
    <t>BAST170</t>
  </si>
  <si>
    <t>BAST171</t>
  </si>
  <si>
    <t>BAST172</t>
  </si>
  <si>
    <t>BAST173</t>
  </si>
  <si>
    <t>BAST174</t>
  </si>
  <si>
    <t>BAST175</t>
  </si>
  <si>
    <t>BAST176</t>
  </si>
  <si>
    <t>BAST177</t>
  </si>
  <si>
    <t>BAST178</t>
  </si>
  <si>
    <t>BAST179</t>
  </si>
  <si>
    <t>BAST180</t>
  </si>
  <si>
    <t>BAST181</t>
  </si>
  <si>
    <t>BAST182</t>
  </si>
  <si>
    <t>BAST183</t>
  </si>
  <si>
    <t>BAST184</t>
  </si>
  <si>
    <t>BAST185</t>
  </si>
  <si>
    <t>BAST186</t>
  </si>
  <si>
    <t>BAST187</t>
  </si>
  <si>
    <t>BAST188</t>
  </si>
  <si>
    <t>BAST189</t>
  </si>
  <si>
    <t>BAST190</t>
  </si>
  <si>
    <t>BAST191</t>
  </si>
  <si>
    <t>BAST192</t>
  </si>
  <si>
    <t>BAST193</t>
  </si>
  <si>
    <t>BAST194</t>
  </si>
  <si>
    <t>BAST195</t>
  </si>
  <si>
    <t>BAST196</t>
  </si>
  <si>
    <t>BAST197</t>
  </si>
  <si>
    <t>BAST198</t>
  </si>
  <si>
    <t>BAST199</t>
  </si>
  <si>
    <t>BAST200</t>
  </si>
  <si>
    <t>BAST201</t>
  </si>
  <si>
    <t>BAST202</t>
  </si>
  <si>
    <t>BAST203</t>
  </si>
  <si>
    <t>BAST204</t>
  </si>
  <si>
    <t>BAST205</t>
  </si>
  <si>
    <t>BAST206</t>
  </si>
  <si>
    <t>BAST207</t>
  </si>
  <si>
    <t>BAST208</t>
  </si>
  <si>
    <t>BAST209</t>
  </si>
  <si>
    <t>BAST210</t>
  </si>
  <si>
    <t>BAST211</t>
  </si>
  <si>
    <t>BAST212</t>
  </si>
  <si>
    <t>BAST213</t>
  </si>
  <si>
    <t>BAST214</t>
  </si>
  <si>
    <t>BAST215</t>
  </si>
  <si>
    <t>BAST216</t>
  </si>
  <si>
    <t>BAST217</t>
  </si>
  <si>
    <t>BAST218</t>
  </si>
  <si>
    <t>BAST219</t>
  </si>
  <si>
    <t>BAST220</t>
  </si>
  <si>
    <t>BAST221</t>
  </si>
  <si>
    <t>BAST222</t>
  </si>
  <si>
    <t>BAST223</t>
  </si>
  <si>
    <t>BAST224</t>
  </si>
  <si>
    <t>BAST225</t>
  </si>
  <si>
    <t>BAST226</t>
  </si>
  <si>
    <t>BAST227</t>
  </si>
  <si>
    <t>BAST228</t>
  </si>
  <si>
    <t>BAST229</t>
  </si>
  <si>
    <t>BAST230</t>
  </si>
  <si>
    <t>BAST231</t>
  </si>
  <si>
    <t>BAST232</t>
  </si>
  <si>
    <t>BAST233</t>
  </si>
  <si>
    <t>BAST234</t>
  </si>
  <si>
    <t>BAST235</t>
  </si>
  <si>
    <t>BAST236</t>
  </si>
  <si>
    <t>BAST237</t>
  </si>
  <si>
    <t>BAST238</t>
  </si>
  <si>
    <t>BAST239</t>
  </si>
  <si>
    <t>BAST240</t>
  </si>
  <si>
    <t>BAST241</t>
  </si>
  <si>
    <t>BAST242</t>
  </si>
  <si>
    <t>BAST243</t>
  </si>
  <si>
    <t>BAST244</t>
  </si>
  <si>
    <t>BAST245</t>
  </si>
  <si>
    <t>BAST246</t>
  </si>
  <si>
    <t>BAST247</t>
  </si>
  <si>
    <t>BAST248</t>
  </si>
  <si>
    <t>BAST249</t>
  </si>
  <si>
    <t>BAST250</t>
  </si>
  <si>
    <t>2.6.1.1.01</t>
  </si>
  <si>
    <t>SILLON EJECUTIVO ERGONOMICO COLOR NEGRO</t>
  </si>
  <si>
    <t>LA TEXTILERA DE OZ, SRL</t>
  </si>
  <si>
    <t>LIBR. 3301-1</t>
  </si>
  <si>
    <t>SILLON OPERATIVO ERGONOMICO</t>
  </si>
  <si>
    <t>ARCHIVO DE METAL DE 4 GABETAS COLOR GRIS</t>
  </si>
  <si>
    <t>GAVINETE DE METAL DOS PUERTAS COLOR GRIS</t>
  </si>
  <si>
    <t>ESCRITORIO MELAMINA METAL 24 X 48</t>
  </si>
  <si>
    <t>SILLA DE VISITA EN TELA COLOR NEGRO</t>
  </si>
  <si>
    <t>2.6.2.1.01</t>
  </si>
  <si>
    <t>TELEVISION SMART</t>
  </si>
  <si>
    <t>AMI &amp; ASOCIADOS SRL</t>
  </si>
  <si>
    <t>LIBR. 3160-1</t>
  </si>
  <si>
    <t>NEVERA EJECUTIVA MIDEA</t>
  </si>
  <si>
    <t>CAFETERA DE 12 TASAS</t>
  </si>
  <si>
    <t>CAFETERA DE 5 TASAS</t>
  </si>
  <si>
    <t>FREEZER HORIZONTAL</t>
  </si>
  <si>
    <t>ABANICO INDUSTRIAL</t>
  </si>
  <si>
    <t>2.6.1.3.01</t>
  </si>
  <si>
    <t>MONITOR DELL</t>
  </si>
  <si>
    <t>MDL ALTEKNATIVA TECH, SRL</t>
  </si>
  <si>
    <t>LIBR. 3297-1</t>
  </si>
  <si>
    <t>CPU DELL</t>
  </si>
  <si>
    <t>IMPRESORA MULTIFUNCIONAL PANTA MARCA CANNON</t>
  </si>
  <si>
    <t>LIBR. 2489-1</t>
  </si>
  <si>
    <t>10609</t>
  </si>
  <si>
    <t>COMPUTADORA PORTATIL DELL CON SU BULTO (LAPTOP)</t>
  </si>
  <si>
    <t>LIBR. 1733-1</t>
  </si>
  <si>
    <t>10610</t>
  </si>
  <si>
    <t>10611</t>
  </si>
  <si>
    <t>10612</t>
  </si>
  <si>
    <t>10591</t>
  </si>
  <si>
    <t>MONITOR DE 19 PULG. MARCA DELL OPTIPLEX</t>
  </si>
  <si>
    <t>10592</t>
  </si>
  <si>
    <t>10593</t>
  </si>
  <si>
    <t>10594</t>
  </si>
  <si>
    <t>10595</t>
  </si>
  <si>
    <t>10597</t>
  </si>
  <si>
    <t>10598</t>
  </si>
  <si>
    <t>10599</t>
  </si>
  <si>
    <t>10600</t>
  </si>
  <si>
    <t>10601</t>
  </si>
  <si>
    <t>10602</t>
  </si>
  <si>
    <t>10603</t>
  </si>
  <si>
    <t>10604</t>
  </si>
  <si>
    <t>10605</t>
  </si>
  <si>
    <t>10606</t>
  </si>
  <si>
    <t>10607</t>
  </si>
  <si>
    <t>10608</t>
  </si>
  <si>
    <t>10573</t>
  </si>
  <si>
    <t>CPU MARCA DELL CON MEMORIA TECLADO Y MAUSE</t>
  </si>
  <si>
    <t>10574</t>
  </si>
  <si>
    <t>10575</t>
  </si>
  <si>
    <t>10576</t>
  </si>
  <si>
    <t>10577</t>
  </si>
  <si>
    <t>10578</t>
  </si>
  <si>
    <t>10579</t>
  </si>
  <si>
    <t>10580</t>
  </si>
  <si>
    <t>10581</t>
  </si>
  <si>
    <t>10582</t>
  </si>
  <si>
    <t>10583</t>
  </si>
  <si>
    <t>10584</t>
  </si>
  <si>
    <t>10585</t>
  </si>
  <si>
    <t>10586</t>
  </si>
  <si>
    <t>10587</t>
  </si>
  <si>
    <t>10588</t>
  </si>
  <si>
    <t>10589</t>
  </si>
  <si>
    <t>10590</t>
  </si>
  <si>
    <t>ESCANER ALIMENTADOR EPSON</t>
  </si>
  <si>
    <t>JOKAGER DISTRIVUIDORA SRL</t>
  </si>
  <si>
    <t>LIBR. 2490-1</t>
  </si>
  <si>
    <t xml:space="preserve">IMPRESORA MULTIFUNCIONAL </t>
  </si>
  <si>
    <t>10614</t>
  </si>
  <si>
    <t xml:space="preserve">ABANICO DE TECHO MARCA DAIWA </t>
  </si>
  <si>
    <t>COMERCIALIZADORA RUJE</t>
  </si>
  <si>
    <t>LIBR.2029-01</t>
  </si>
  <si>
    <t>10615</t>
  </si>
  <si>
    <t>10616</t>
  </si>
  <si>
    <t>10617</t>
  </si>
  <si>
    <t>10618</t>
  </si>
  <si>
    <t>10619</t>
  </si>
  <si>
    <t>10620</t>
  </si>
  <si>
    <t>10621</t>
  </si>
  <si>
    <t>10622</t>
  </si>
  <si>
    <t>10623</t>
  </si>
  <si>
    <t>10624</t>
  </si>
  <si>
    <t>10625</t>
  </si>
  <si>
    <t>10626</t>
  </si>
  <si>
    <t>10627</t>
  </si>
  <si>
    <t>10628</t>
  </si>
  <si>
    <t>10629</t>
  </si>
  <si>
    <t>10630</t>
  </si>
  <si>
    <t>10631</t>
  </si>
  <si>
    <t>10632</t>
  </si>
  <si>
    <t>10633</t>
  </si>
  <si>
    <t>2.6.5.2.01</t>
  </si>
  <si>
    <t>BOMBA DE AGUA MARCA PEDROLLO</t>
  </si>
  <si>
    <t>Sgto Lewis B. Trinidad Reyes, P.N.</t>
  </si>
  <si>
    <t>Ayte. De Activos Fijos</t>
  </si>
  <si>
    <t>Enc. De Activos Fijos</t>
  </si>
  <si>
    <t>005</t>
  </si>
  <si>
    <t>10</t>
  </si>
  <si>
    <t>1.2.06.01.04.01</t>
  </si>
  <si>
    <t>1206010007</t>
  </si>
  <si>
    <t>2611</t>
  </si>
  <si>
    <t>Muebles de oficina y estantería</t>
  </si>
  <si>
    <t>Todos los activos estan registrados según el monto devengado en el Sistema de Admisitracion de Bienes SIAB, pero las diferencias de algunos montos se debe a que se estan reflejando en cuentas contables diferentes y se estan subsanando.</t>
  </si>
  <si>
    <t>1.2.06.01.04.03</t>
  </si>
  <si>
    <t>1206010004</t>
  </si>
  <si>
    <t>2613</t>
  </si>
  <si>
    <t>Equipos de cómputo</t>
  </si>
  <si>
    <t>1.2.06.01.04.04</t>
  </si>
  <si>
    <t>2614</t>
  </si>
  <si>
    <t xml:space="preserve">Electrodomésticos </t>
  </si>
  <si>
    <t>1.2.06.01.04.99</t>
  </si>
  <si>
    <t>2619</t>
  </si>
  <si>
    <t>Otros equipos y mobiliario de oficina y alojamiento</t>
  </si>
  <si>
    <t>1.2.06.01.05.01</t>
  </si>
  <si>
    <t>2621</t>
  </si>
  <si>
    <t>Equipos y aparatos audiovisuales</t>
  </si>
  <si>
    <t>1.2.06.01.05.03</t>
  </si>
  <si>
    <t>1206010002</t>
  </si>
  <si>
    <t>2623</t>
  </si>
  <si>
    <t>Cámaras fotográficas y de video</t>
  </si>
  <si>
    <t>1.2.06.01.08.02</t>
  </si>
  <si>
    <t>1206010001</t>
  </si>
  <si>
    <t>2652</t>
  </si>
  <si>
    <t>Maquinarias y equipos industriales</t>
  </si>
  <si>
    <t>1.2.06.01.08.04</t>
  </si>
  <si>
    <t>2654</t>
  </si>
  <si>
    <t>Sistemas de aire acondicionado, calefacción y refrigeración industrial y comercial</t>
  </si>
  <si>
    <t>1.2.06.01.08.05</t>
  </si>
  <si>
    <t>1206010006</t>
  </si>
  <si>
    <t>2655</t>
  </si>
  <si>
    <t>Equipos de comunicación, telecomunicaciones y señalamiento</t>
  </si>
  <si>
    <t>1.2.06.01.09.01</t>
  </si>
  <si>
    <t>2661</t>
  </si>
  <si>
    <t>Equipos de defensa</t>
  </si>
  <si>
    <t>1.2.06.01.09.02</t>
  </si>
  <si>
    <t>2662</t>
  </si>
  <si>
    <t>Equipos de seguridad</t>
  </si>
  <si>
    <t>1.2.06.01.09.06</t>
  </si>
  <si>
    <t>Armas</t>
  </si>
  <si>
    <t>Sgto. Lewis B.Trinidad Reyes, P.N.</t>
  </si>
  <si>
    <t>Concepto del asiento: Para reconocer el consumo del periodo de años anteriores entre el 31/10/2022 al 31/10/2023   del seguro de vehs. De la poliza no. 2-2-502-0179070   Por valor de RD$ 121,493.09  NCF no. 38632 y D.f. 30/08/2022, dejadas de reconocer en el cierre anterior.</t>
  </si>
  <si>
    <t>Concepto del asiento: Para reconocer el consumo del periodo de años anteriores entre el 31/10/2022 al 31/10/2023   del seguro de vehs. De la poliza no. 2-2-502-0179070   Por valor de RD$ 10,751,962.79  NCF nos.  37623 D.f. 30/08/2022, dejadas de reconocer en el cierre anterior.</t>
  </si>
  <si>
    <t>Asiento No.  69</t>
  </si>
  <si>
    <t>B1500006375</t>
  </si>
  <si>
    <t>CONSUMO AGUA POTABLE BOCA CHICA JUL./23</t>
  </si>
  <si>
    <t>RENOVACION  DE  POLIZA 2-2-502-0179070  DEL  31-10-23/31-10-24</t>
  </si>
  <si>
    <t>B1500006719</t>
  </si>
  <si>
    <t>CONSUMO AGUA POTABLE BOCA CHICA OCT./23</t>
  </si>
  <si>
    <t>B1500006834</t>
  </si>
  <si>
    <t>CONSUMO AGUA POTABLE BOCA CHICA NOV./23</t>
  </si>
  <si>
    <t>3.1.04.01.01</t>
  </si>
  <si>
    <t>Resultado Ejercicios Anteriores</t>
  </si>
  <si>
    <t xml:space="preserve">Para reconocer la Deuda Adm. 2.2.1.3.01 Disminucion de Ctas./Pagar Institucion de Corto Plazo Deuda Adm. Por Contratacion de Servicios Telefonico DIGESETT S/F. Nos. E450000027643-31155-31159-31411-31468-31500-31543-31572 Y 31843. Claro Codetel. </t>
  </si>
  <si>
    <t>Lic Sevilla Cipion Morillo</t>
  </si>
  <si>
    <t xml:space="preserve">Lic. Ybelise A. Tejada </t>
  </si>
  <si>
    <t>Preparado Por</t>
  </si>
  <si>
    <t xml:space="preserve">                        Autorizado por</t>
  </si>
  <si>
    <t>Director Admvo. y financiero</t>
  </si>
  <si>
    <t>Puesto que Ocupa</t>
  </si>
  <si>
    <t>Asiento No. 70</t>
  </si>
  <si>
    <t>Concepto de Asiento: Para reconocer la Deuda Adm. 2.2.1.7.01 Disminucion de Ctas./Pagar Institucion de Corto Plazo Deud. Adm. Por Contratacion de Servicios agua Potable uso DIGESETT, Boca Chica, S/Fs  B1500006375-6719-6834 y 6949. Corporacion de Acueducto y Alcantarillado Boca Chica.</t>
  </si>
  <si>
    <t>Asiento No. 71</t>
  </si>
  <si>
    <t>Para reconocer la Deuda Adm. 2.2.8.7.02 Disminucion de Ctas./Pagar Institucion de Corto Plazo Deud. Adm. Por Contratacion de Bienes y Servicios,  Honorarios Profesionales DIGESETT S/F. No. B1500000052 Licda. Maria Cristina Tapia.</t>
  </si>
  <si>
    <t xml:space="preserve">                               Lic Ramon D. FLORIAN Reyes</t>
  </si>
  <si>
    <t xml:space="preserve">                               Director Admvo. y financiero</t>
  </si>
  <si>
    <t xml:space="preserve">       Puesto que ocupa</t>
  </si>
  <si>
    <t xml:space="preserve">   Puesto que ocupa</t>
  </si>
  <si>
    <t xml:space="preserve">                                Puesto que ocupa</t>
  </si>
  <si>
    <t xml:space="preserve">                                 Fecha de autorización</t>
  </si>
  <si>
    <t>Asiento No. 72</t>
  </si>
  <si>
    <t xml:space="preserve">Para reconocer la Deuda Adm. 2.3.1.1-01 Disminucion de Ctas./Pagar Institucion, Corto Plazo Deud. Adm. Por Contratacion de Bienes y Servicios, Alimentos y Bebidas DIGESETT S/F. Nos. B1500000235.   Yagmivi Alimentos y Bebidadas, S.R.L. </t>
  </si>
  <si>
    <t>Lic Ybelise A. Tejada</t>
  </si>
  <si>
    <t>Lic Ramon .D. Florian Reyes</t>
  </si>
  <si>
    <t xml:space="preserve">             Preparado por</t>
  </si>
  <si>
    <t xml:space="preserve">                                Revisado por</t>
  </si>
  <si>
    <t xml:space="preserve">            Autorizado por</t>
  </si>
  <si>
    <t>Asiento No. 73</t>
  </si>
  <si>
    <t>Para reconocer la Deuda Adm. 2.2.6.2.01 Disminucion de Ctas./Pagar Institucion de Corto Plazo Deuda Adm. Por Contratacion de Servicios Seguros de Bienes Muebles S/Fs. Nos. B1500044398-45343-45385 y 45414. Seguros Banreservas.</t>
  </si>
  <si>
    <t>Asiento No. 74</t>
  </si>
  <si>
    <t>Capital inicial a Valores Historicos</t>
  </si>
  <si>
    <t>Asiento No. 37</t>
  </si>
  <si>
    <t>1.1.01.01.01.02</t>
  </si>
  <si>
    <t>3.1.01.01.01</t>
  </si>
  <si>
    <t>&amp;</t>
  </si>
  <si>
    <t xml:space="preserve"> !</t>
  </si>
  <si>
    <t>?</t>
  </si>
  <si>
    <t>años anteriores</t>
  </si>
  <si>
    <t>Asiento No. 66</t>
  </si>
  <si>
    <t>Lic Ybelise a. Tejada Diaz</t>
  </si>
  <si>
    <t>31 DIC 2023</t>
  </si>
  <si>
    <t>1.1.05.01.01.01</t>
  </si>
  <si>
    <t>Alimentos y Productos agroforestales</t>
  </si>
  <si>
    <t>2.3.2.1.01</t>
  </si>
  <si>
    <t>1.1.05.01.02.01</t>
  </si>
  <si>
    <t>Hilados y vestuarios</t>
  </si>
  <si>
    <t>1.1.05.01.03.01</t>
  </si>
  <si>
    <t xml:space="preserve">Prod. de Papel, Carton e Impresos </t>
  </si>
  <si>
    <t xml:space="preserve">Prod. Medicinales </t>
  </si>
  <si>
    <t>2.3.5.3.01</t>
  </si>
  <si>
    <t>1.1.05.01.05.01</t>
  </si>
  <si>
    <t>Prod. de Cuero, caucho y plastico</t>
  </si>
  <si>
    <t>1.1.05.03.06.01</t>
  </si>
  <si>
    <t>Prod. De minerales metalicos y no metalicos</t>
  </si>
  <si>
    <t>2.3.7.1.01</t>
  </si>
  <si>
    <t>1.1.05.01.07.01</t>
  </si>
  <si>
    <t>Combustible, Lubricantes, Prod. Quimico y conexos</t>
  </si>
  <si>
    <t>1.1.05.01.99.01</t>
  </si>
  <si>
    <t>Materiales y Suministro varios</t>
  </si>
  <si>
    <t>1.1.05.01.08.01</t>
  </si>
  <si>
    <t>Materiales y Suministro de fuerza, orden publico, proteccion y seguridad</t>
  </si>
  <si>
    <t>Enc.Contabilidad</t>
  </si>
  <si>
    <t>5.1.03.02.01</t>
  </si>
  <si>
    <t>5.1.03.10.99</t>
  </si>
  <si>
    <t>Hilados y Telas Consumidos</t>
  </si>
  <si>
    <t>Prod. De papel carton e impresos consumidos</t>
  </si>
  <si>
    <t>5.1.03.06.03</t>
  </si>
  <si>
    <t>5.1.03.03.02</t>
  </si>
  <si>
    <t>5.1.03.04.01</t>
  </si>
  <si>
    <t>Combustiblle Lubricantes y productos quimicos y conexos consumidos.</t>
  </si>
  <si>
    <t>Materiales y Suminsitros Varios consumidos</t>
  </si>
  <si>
    <t>Concepto del asiento: Para reconocer el consumo de la cuenta Inventario de Materiales y Suministros para Consumo y Prestacion de Servicios al 31/12/2023 Según inf, cargada en el Cierre Anual 2023 por el monto de RD$231,109,611.83</t>
  </si>
  <si>
    <t>Alimentos y Bebidas para humanos y animales consumidos</t>
  </si>
  <si>
    <t>Angel Ramon Vicente Jerez, Cap. P. N</t>
  </si>
  <si>
    <t>Enc. Division de Almacen de Suministro</t>
  </si>
  <si>
    <t>Contador</t>
  </si>
  <si>
    <t>Lic Ybelise A. Tejada  D.</t>
  </si>
  <si>
    <t>Angel RamonVicente Jerez, Cap. P.N.</t>
  </si>
  <si>
    <t>Enc. De la Dision Almacen de Suministros</t>
  </si>
  <si>
    <t>digesett</t>
  </si>
  <si>
    <t>Materiales y sum. de fuerza, orden publica prot. y Seguridad consumidos</t>
  </si>
  <si>
    <t>Llantas y Neumaticos consumidos</t>
  </si>
  <si>
    <t>Productos de Minerales metalicos y  consumidos</t>
  </si>
  <si>
    <t>5.1.03.07.03</t>
  </si>
  <si>
    <t>1.1.05.01.04.01</t>
  </si>
  <si>
    <t>Materiales Medicos</t>
  </si>
  <si>
    <t>Productos Medicinales consumidos</t>
  </si>
  <si>
    <t>1.1.05.05.06.01</t>
  </si>
  <si>
    <t>Asiento No. 75</t>
  </si>
  <si>
    <t>Los anexos de las facturas de Seguros Reservas se encuentran el el archivo adicional</t>
  </si>
  <si>
    <t>DIRECCION GENERAL DE SEGURIDAD Y TRANSITO DE TRANSPORTE TERRESTRE</t>
  </si>
  <si>
    <t xml:space="preserve"> INVENTARIO MATERIALES DE LIMPIEZA</t>
  </si>
  <si>
    <t>AL 31 DE DICIEMBRE 2023</t>
  </si>
  <si>
    <t xml:space="preserve">No. </t>
  </si>
  <si>
    <t>FECHA DE ADQUISICION /  REGISTRO</t>
  </si>
  <si>
    <t>FECHA DE  REGISTRO</t>
  </si>
  <si>
    <t>CODIGO INST.</t>
  </si>
  <si>
    <t>DESCRIPCION</t>
  </si>
  <si>
    <t>CANTIDAD</t>
  </si>
  <si>
    <t>PRECIO UD</t>
  </si>
  <si>
    <t>TOTAL CANT.</t>
  </si>
  <si>
    <t>01023</t>
  </si>
  <si>
    <t>AMBIENTADOR EN SPRAY</t>
  </si>
  <si>
    <t>U/D</t>
  </si>
  <si>
    <t>01003</t>
  </si>
  <si>
    <t>DETERGENTE EN POLVO</t>
  </si>
  <si>
    <t>SACO</t>
  </si>
  <si>
    <t>01034</t>
  </si>
  <si>
    <t>BRILLO VERDE 10/1</t>
  </si>
  <si>
    <t>PAQT.</t>
  </si>
  <si>
    <t>01004</t>
  </si>
  <si>
    <t>CEPILLO DE PARED</t>
  </si>
  <si>
    <t>01005</t>
  </si>
  <si>
    <t>CUBETAS PLASTICAS</t>
  </si>
  <si>
    <t>01024</t>
  </si>
  <si>
    <t xml:space="preserve">CLORO </t>
  </si>
  <si>
    <t>GLS</t>
  </si>
  <si>
    <t>01025</t>
  </si>
  <si>
    <t>01030</t>
  </si>
  <si>
    <t>DESGRASANTE</t>
  </si>
  <si>
    <t>GAL</t>
  </si>
  <si>
    <t>01027</t>
  </si>
  <si>
    <t>DESINFECTANTE LIQUIDO</t>
  </si>
  <si>
    <t>01028</t>
  </si>
  <si>
    <t>01033</t>
  </si>
  <si>
    <t>ESCOBILLAS DE INODORO</t>
  </si>
  <si>
    <t>ESCOBA PLASTICA CON PALO DE MD.</t>
  </si>
  <si>
    <t>01032</t>
  </si>
  <si>
    <t>GUANTES DE LIMPIEZA</t>
  </si>
  <si>
    <t>PAR</t>
  </si>
  <si>
    <t>01026</t>
  </si>
  <si>
    <t xml:space="preserve">JABON LIQUIDO </t>
  </si>
  <si>
    <t>01031</t>
  </si>
  <si>
    <t xml:space="preserve">LANILLA DE ALGODÓN </t>
  </si>
  <si>
    <t>YD</t>
  </si>
  <si>
    <t>LIMPIADOR DE CERAMICA</t>
  </si>
  <si>
    <t>PAPEL TOALLA JUMBO 6/1</t>
  </si>
  <si>
    <t>19/12/2023</t>
  </si>
  <si>
    <t>01029</t>
  </si>
  <si>
    <t>PAPEL HIGIENICO 12/1</t>
  </si>
  <si>
    <t>01017</t>
  </si>
  <si>
    <t xml:space="preserve">RECOGEDOR DE BASURA </t>
  </si>
  <si>
    <t>01040</t>
  </si>
  <si>
    <t xml:space="preserve">SUAPER </t>
  </si>
  <si>
    <t>01018</t>
  </si>
  <si>
    <t>SERVILLETAS</t>
  </si>
  <si>
    <t>FALDO</t>
  </si>
  <si>
    <t>01020</t>
  </si>
  <si>
    <t>VASOS No. 7</t>
  </si>
  <si>
    <t>01021</t>
  </si>
  <si>
    <t>ZAFACON DE BANO</t>
  </si>
  <si>
    <t>ZAFACON DE OFICINA</t>
  </si>
  <si>
    <t>TOTAL FINAL $</t>
  </si>
  <si>
    <t>_____________________________</t>
  </si>
  <si>
    <t>ANGEL RAMON VICENTE JEREZ</t>
  </si>
  <si>
    <t>CAPITAN, P.N.</t>
  </si>
  <si>
    <t>Enc. Division de Almacen y Suministro, DIGESETT.</t>
  </si>
  <si>
    <t xml:space="preserve">                                                          </t>
  </si>
  <si>
    <t xml:space="preserve"> INVENTARIO MATERIALES DE OFICINA</t>
  </si>
  <si>
    <t>FECHA ADQUISICION /  REGISTRO</t>
  </si>
  <si>
    <t>PRECIOS UNIT.</t>
  </si>
  <si>
    <t>02092</t>
  </si>
  <si>
    <t xml:space="preserve">ARCHIVO ACORDEON 8 1/2 X 11 </t>
  </si>
  <si>
    <t>ARCHIVO ACORDEON 8 1/2 X 14</t>
  </si>
  <si>
    <t>02106</t>
  </si>
  <si>
    <t xml:space="preserve">ARGOLLAS </t>
  </si>
  <si>
    <t>02093</t>
  </si>
  <si>
    <t>BANDEJA DE ESCRITORIO 2 NIVELES</t>
  </si>
  <si>
    <t>02002</t>
  </si>
  <si>
    <t>BANDA ELASTICAS</t>
  </si>
  <si>
    <t>02094</t>
  </si>
  <si>
    <t>BINDER NO. 10 COLOR VERDE</t>
  </si>
  <si>
    <t>02108</t>
  </si>
  <si>
    <t>BOLIGRAFOS EN GEL</t>
  </si>
  <si>
    <t>02003</t>
  </si>
  <si>
    <t xml:space="preserve">BOLIGRAFOS </t>
  </si>
  <si>
    <t>02109</t>
  </si>
  <si>
    <t xml:space="preserve">BORRAS </t>
  </si>
  <si>
    <t>02163</t>
  </si>
  <si>
    <t>CERA PARA CONTAR</t>
  </si>
  <si>
    <t>02117</t>
  </si>
  <si>
    <t>CINTA A COLOR YMCKO EVOLIS HIGHTRST</t>
  </si>
  <si>
    <t>02096</t>
  </si>
  <si>
    <t>CINTA ADHESIVA</t>
  </si>
  <si>
    <t xml:space="preserve">CINTA DE EMPAQUE </t>
  </si>
  <si>
    <t>02032</t>
  </si>
  <si>
    <t>CORECTOR LIQUIDO</t>
  </si>
  <si>
    <t>02118</t>
  </si>
  <si>
    <t xml:space="preserve">CHINCHETAS </t>
  </si>
  <si>
    <t>CAJAS</t>
  </si>
  <si>
    <t>02119</t>
  </si>
  <si>
    <t>CLIP NO.1</t>
  </si>
  <si>
    <t>02028</t>
  </si>
  <si>
    <t xml:space="preserve">CLIPS PEQUEÑOS </t>
  </si>
  <si>
    <t>02029</t>
  </si>
  <si>
    <t>CLIPS GRANDES</t>
  </si>
  <si>
    <t>02120</t>
  </si>
  <si>
    <t>CLIP BILLETERO NO.1</t>
  </si>
  <si>
    <t>02031</t>
  </si>
  <si>
    <t>CLIPS BILLETEROS GRAND.</t>
  </si>
  <si>
    <t>02121</t>
  </si>
  <si>
    <t>CLIP BILLETERO NO.2</t>
  </si>
  <si>
    <t>02033</t>
  </si>
  <si>
    <t xml:space="preserve">DISPENSADOR DE CINTAS </t>
  </si>
  <si>
    <t>02124</t>
  </si>
  <si>
    <t>FOLDERS MANILA 8 1/2 X 11   1/100</t>
  </si>
  <si>
    <t>02125</t>
  </si>
  <si>
    <t>FOLDERS MANILA 8 1/2 X 14   1/100</t>
  </si>
  <si>
    <t>02122</t>
  </si>
  <si>
    <t>FOLDERS PARTITION DE 6 DIV. AZUL 1/16</t>
  </si>
  <si>
    <t>FOLDERS PARTITION DE 6 DIV. ROJO 1/16</t>
  </si>
  <si>
    <t>02039</t>
  </si>
  <si>
    <t>GANCHO DE CARPETA MACHO Y HEMBRA</t>
  </si>
  <si>
    <t>02042</t>
  </si>
  <si>
    <t>GRAPA 0.25</t>
  </si>
  <si>
    <t>02098</t>
  </si>
  <si>
    <t>GRAPADORA GRANDE</t>
  </si>
  <si>
    <t xml:space="preserve">GRAPAS GRANDES </t>
  </si>
  <si>
    <t>02044</t>
  </si>
  <si>
    <t>LAPIZ</t>
  </si>
  <si>
    <t>02160</t>
  </si>
  <si>
    <t>LABEL ADHESIVO PARA FOLDER 10/1</t>
  </si>
  <si>
    <t xml:space="preserve">LABEL ADHESIVO PARA FOLDER </t>
  </si>
  <si>
    <t>02127</t>
  </si>
  <si>
    <t>LIBRO RECORD 500 PAG.</t>
  </si>
  <si>
    <t>02128</t>
  </si>
  <si>
    <t>LIBRO RECORD 300 PAG.</t>
  </si>
  <si>
    <t>02126</t>
  </si>
  <si>
    <t>LIBRETAS DE APUNTES T/AGENDA</t>
  </si>
  <si>
    <t>02045</t>
  </si>
  <si>
    <t>LIBRETAS RAYADAS 8 1/2 X 11</t>
  </si>
  <si>
    <t>02046</t>
  </si>
  <si>
    <t>LIBRETA RAYADA 5*8</t>
  </si>
  <si>
    <t>02129</t>
  </si>
  <si>
    <t xml:space="preserve">MARCADORES </t>
  </si>
  <si>
    <t>02049</t>
  </si>
  <si>
    <t>PAPEL PLOTERS 24 x 150´´</t>
  </si>
  <si>
    <t>PAPEL PLOTERS 36 x 150´´</t>
  </si>
  <si>
    <t>PAPEL PLOTERS 11X17</t>
  </si>
  <si>
    <t>RESMA</t>
  </si>
  <si>
    <t>02052</t>
  </si>
  <si>
    <t>PAPEL BOND 8 1/2 X 11 BLANCO</t>
  </si>
  <si>
    <t>02053</t>
  </si>
  <si>
    <t>PAPEL BOND 8 1/2 X 14 BLANCO</t>
  </si>
  <si>
    <t>02130</t>
  </si>
  <si>
    <t>PERFORADORA DE DOS HOYOS</t>
  </si>
  <si>
    <t>02131</t>
  </si>
  <si>
    <t>PERFORADORA DE TRES HOYOS</t>
  </si>
  <si>
    <t>02100</t>
  </si>
  <si>
    <t xml:space="preserve">PORTA CLIP </t>
  </si>
  <si>
    <t>02056</t>
  </si>
  <si>
    <t>PORTA LAPIZ</t>
  </si>
  <si>
    <t>02057</t>
  </si>
  <si>
    <t>POSTIT GRANDE 3X5</t>
  </si>
  <si>
    <t>02058</t>
  </si>
  <si>
    <t>POSTIT MEDIANO 3X3</t>
  </si>
  <si>
    <t>02101</t>
  </si>
  <si>
    <t>POSTIT MEDIANO 2X3</t>
  </si>
  <si>
    <t>02059</t>
  </si>
  <si>
    <t>RESALTADORES V/COLORES</t>
  </si>
  <si>
    <t>02060</t>
  </si>
  <si>
    <t>REGLA 12"</t>
  </si>
  <si>
    <t>02054</t>
  </si>
  <si>
    <t>ROLLO DE PAPEL SUMADORA</t>
  </si>
  <si>
    <t>02062</t>
  </si>
  <si>
    <t>SACA GRAPA</t>
  </si>
  <si>
    <t>02061</t>
  </si>
  <si>
    <t>SACAPUNTAS</t>
  </si>
  <si>
    <t>02134</t>
  </si>
  <si>
    <t>SOBRES TIMBRADO NO. 10</t>
  </si>
  <si>
    <t>SOBRES EN HILO TIMBRADO NO. 10</t>
  </si>
  <si>
    <t>CAJA</t>
  </si>
  <si>
    <t>02133</t>
  </si>
  <si>
    <t>SOBRE MANILA 9X12 500/1</t>
  </si>
  <si>
    <t>02103</t>
  </si>
  <si>
    <t>SOBRE MANILA 10X13 500/1</t>
  </si>
  <si>
    <t>02064</t>
  </si>
  <si>
    <t>SOBRE MANILA NO.7 100/1</t>
  </si>
  <si>
    <t>02135</t>
  </si>
  <si>
    <t>TABLA DE CHEQUEO</t>
  </si>
  <si>
    <t>02066</t>
  </si>
  <si>
    <t xml:space="preserve">TALONARIOS SALIDA  DE ALMACEN </t>
  </si>
  <si>
    <t xml:space="preserve"> 27/12/2019</t>
  </si>
  <si>
    <t>02067</t>
  </si>
  <si>
    <t>TALONARIOS DE PEDIDO DE ALMACEN</t>
  </si>
  <si>
    <t>02102</t>
  </si>
  <si>
    <t xml:space="preserve">TINTA PARA  SELLOS </t>
  </si>
  <si>
    <t>02068</t>
  </si>
  <si>
    <t>TIJERAS</t>
  </si>
  <si>
    <t>02009</t>
  </si>
  <si>
    <t>CARTUCHO CYAN(4836A)</t>
  </si>
  <si>
    <t>02010</t>
  </si>
  <si>
    <t>CARTUCHO MARGETA(4837A)</t>
  </si>
  <si>
    <t>02011</t>
  </si>
  <si>
    <t>CARTUCHO YELLOW(4838A)</t>
  </si>
  <si>
    <t>02136</t>
  </si>
  <si>
    <t xml:space="preserve">TONER HP CE285A </t>
  </si>
  <si>
    <t>02137</t>
  </si>
  <si>
    <t xml:space="preserve">TONER HP CF217A </t>
  </si>
  <si>
    <t>02138</t>
  </si>
  <si>
    <t xml:space="preserve">TONER HP CF283A </t>
  </si>
  <si>
    <t>02140</t>
  </si>
  <si>
    <t xml:space="preserve">TONER HP CB2435A </t>
  </si>
  <si>
    <t>02139</t>
  </si>
  <si>
    <t>TONER HP 278</t>
  </si>
  <si>
    <t>02141</t>
  </si>
  <si>
    <t xml:space="preserve">TONER HP CF280A </t>
  </si>
  <si>
    <t>02142</t>
  </si>
  <si>
    <t xml:space="preserve">TINTA EPSON T544 BLACK  </t>
  </si>
  <si>
    <t>02143</t>
  </si>
  <si>
    <t xml:space="preserve">TINTA EPSON T544 CYAN  </t>
  </si>
  <si>
    <t>02144</t>
  </si>
  <si>
    <t xml:space="preserve">TINTA EPSON T544 YELLOW </t>
  </si>
  <si>
    <t>02145</t>
  </si>
  <si>
    <t>TINTA EPSON T544 MAGENTA</t>
  </si>
  <si>
    <t>02146</t>
  </si>
  <si>
    <t xml:space="preserve">TINTA EPSON T664 BLACK </t>
  </si>
  <si>
    <t>02147</t>
  </si>
  <si>
    <t>TINTA EPSON T664 CYAN</t>
  </si>
  <si>
    <t>02148</t>
  </si>
  <si>
    <t>TINTA EPSON T664  YELLOW</t>
  </si>
  <si>
    <t>02149</t>
  </si>
  <si>
    <t>TINTA EPSON T664  MAGENTA</t>
  </si>
  <si>
    <t>02154</t>
  </si>
  <si>
    <t>TINTA 51 BLACK</t>
  </si>
  <si>
    <t>02155</t>
  </si>
  <si>
    <t>TINTA 51 CYAN</t>
  </si>
  <si>
    <t>02156</t>
  </si>
  <si>
    <t>TINTA 52 MAGENTA</t>
  </si>
  <si>
    <t>02157</t>
  </si>
  <si>
    <t>TINTA 52 YELLOW</t>
  </si>
  <si>
    <t>02099</t>
  </si>
  <si>
    <t>PAPEL TIMBRADO 8 1/2 X 14</t>
  </si>
  <si>
    <t>02050</t>
  </si>
  <si>
    <t xml:space="preserve">PAPEL TIMBRADO 8 1/2 X 11 </t>
  </si>
  <si>
    <t>T-02050</t>
  </si>
  <si>
    <t xml:space="preserve">PAPEL EN HILO, TIMBRADO 8 1/2 X 11 </t>
  </si>
  <si>
    <t xml:space="preserve">                                                    </t>
  </si>
  <si>
    <t xml:space="preserve"> INVENTARIO PRENDAS DE VESTIR </t>
  </si>
  <si>
    <t>No.</t>
  </si>
  <si>
    <t>FECHA DE ADQUISICION Y REGISTRO</t>
  </si>
  <si>
    <t>PRECIO UNITARIO</t>
  </si>
  <si>
    <t>03038</t>
  </si>
  <si>
    <t>KIT DE BENGALAS REFLECTIVAS</t>
  </si>
  <si>
    <t>03003</t>
  </si>
  <si>
    <t>BASTON DE TRAFICO CON LUCES LED MULTIUSOS</t>
  </si>
  <si>
    <t>03005</t>
  </si>
  <si>
    <t>BANDERAS INSTITUCIONALES 4 X 6 (GRANDE)</t>
  </si>
  <si>
    <t>03004</t>
  </si>
  <si>
    <t>BANDERAS NACIONAL 4 X 6 (GRANDE)</t>
  </si>
  <si>
    <t>03046</t>
  </si>
  <si>
    <t>BRASIELES</t>
  </si>
  <si>
    <t>03008</t>
  </si>
  <si>
    <t>BOTAS TIPO MOTORIZADAS ALTAS</t>
  </si>
  <si>
    <t>BOTAS TIPO POLICIAL O MILITAR</t>
  </si>
  <si>
    <t>03009</t>
  </si>
  <si>
    <t>CAMISAS MANGA CORTA</t>
  </si>
  <si>
    <t>03010</t>
  </si>
  <si>
    <t xml:space="preserve">CAMISAS MANGAS LARGAS </t>
  </si>
  <si>
    <t>03040</t>
  </si>
  <si>
    <t>CAMISETAS COLOR BLANCO</t>
  </si>
  <si>
    <t>03028</t>
  </si>
  <si>
    <t>CALZONCILLOS TIPO BOXER</t>
  </si>
  <si>
    <t>03011</t>
  </si>
  <si>
    <t>CAPA DE LLUVIA</t>
  </si>
  <si>
    <t>03035</t>
  </si>
  <si>
    <t>CINTURONES CON SUS ACCESORIAS</t>
  </si>
  <si>
    <t>03015</t>
  </si>
  <si>
    <t>CORREAS NYLON NEGRA SIN HEBILLA</t>
  </si>
  <si>
    <t>03014</t>
  </si>
  <si>
    <t xml:space="preserve">CORREAS NEGRAS CON HEBILLAS </t>
  </si>
  <si>
    <t>03016</t>
  </si>
  <si>
    <t>CORBATAS NEGRA</t>
  </si>
  <si>
    <t>03036</t>
  </si>
  <si>
    <t>CONOS CON LOGO DIGESETT</t>
  </si>
  <si>
    <t>03019</t>
  </si>
  <si>
    <t xml:space="preserve">CHALECOS REFLECTIVO </t>
  </si>
  <si>
    <t>03037</t>
  </si>
  <si>
    <t xml:space="preserve">CHALECOS MULTIUSOS </t>
  </si>
  <si>
    <t>03020</t>
  </si>
  <si>
    <t xml:space="preserve">CHAMACOS GRIS CON SU GORRAS </t>
  </si>
  <si>
    <t xml:space="preserve">CHAMACO DE FAENA PARA ENTRENAMIENTO </t>
  </si>
  <si>
    <t>03022</t>
  </si>
  <si>
    <t>GORRAS VERDES DIGESETT</t>
  </si>
  <si>
    <t>03045</t>
  </si>
  <si>
    <t>GUANTES REFLECTIVOS</t>
  </si>
  <si>
    <t>GUANTES BLANCOS</t>
  </si>
  <si>
    <t>03026</t>
  </si>
  <si>
    <t>OVEROL DIGESETT PARA GRUEROS</t>
  </si>
  <si>
    <t>03027</t>
  </si>
  <si>
    <t xml:space="preserve">PANTALONES VERDE OLIVO CON FRANJAS REFLECTIVAS </t>
  </si>
  <si>
    <t>03043</t>
  </si>
  <si>
    <t>PARES DE MEDIAS GRUESAS COLOR NEGRO</t>
  </si>
  <si>
    <t>03041</t>
  </si>
  <si>
    <t>PARES DE MEDIAS FINAS COLOR NEGRO</t>
  </si>
  <si>
    <t>PANTIS PARA DAMAS</t>
  </si>
  <si>
    <t>03039</t>
  </si>
  <si>
    <t>PITO CON PORTA PITO Y CADENA PARA PITO</t>
  </si>
  <si>
    <t>03048</t>
  </si>
  <si>
    <t xml:space="preserve">SOGA DE NYLON 10MM, VARIOS COLORES </t>
  </si>
  <si>
    <t>ROLLO</t>
  </si>
  <si>
    <t>03002</t>
  </si>
  <si>
    <t xml:space="preserve">ALMOHADAS SEGÚN MUESTRA </t>
  </si>
  <si>
    <t>03044</t>
  </si>
  <si>
    <t>FRAZADA DE LANA TIPO MILITAR</t>
  </si>
  <si>
    <t>03018</t>
  </si>
  <si>
    <t>JUEGO DE CUBRE COLCHON Y FORRO DE ALMOHADAS</t>
  </si>
  <si>
    <t>03007</t>
  </si>
  <si>
    <t>ZAPATOS TIPO POLICIAL O MILITAR</t>
  </si>
  <si>
    <t xml:space="preserve">COLCHONES DE GOMA TIPO MILITAR </t>
  </si>
  <si>
    <t>NOVAS MEDINA, DAIRYS M.</t>
  </si>
  <si>
    <t xml:space="preserve"> INVENTARIO DE PRODUCTOS DE SALUD  </t>
  </si>
  <si>
    <t>GEL ANTIBACTERIAL</t>
  </si>
  <si>
    <t>modelo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</si>
</sst>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quot;$&quot;* #,##0.00_);_(&quot;$&quot;* \(#,##0.00\);_(&quot;$&quot;* &quot;-&quot;??_);_(@_)"/>
    <numFmt numFmtId="43" formatCode="_(* #,##0.00_);_(* \(#,##0.00\);_(* &quot;-&quot;??_);_(@_)"/>
    <numFmt numFmtId="164" formatCode="_-* #,##0.00\ _€_-;\-* #,##0.00\ _€_-;_-* &quot;-&quot;??\ _€_-;_-@_-"/>
    <numFmt numFmtId="165" formatCode="_-* #,##0.00_-;\-* #,##0.00_-;_-* &quot;-&quot;??_-;_-@_-"/>
    <numFmt numFmtId="166" formatCode="0000"/>
    <numFmt numFmtId="167" formatCode="00"/>
    <numFmt numFmtId="168" formatCode="dd/mm/yyyy;@"/>
    <numFmt numFmtId="169" formatCode="_(&quot;RD$&quot;* #,##0.00_);_(&quot;RD$&quot;* \(#,##0.00\);_(&quot;RD$&quot;* &quot;-&quot;??_);_(@_)"/>
    <numFmt numFmtId="170" formatCode="ddd\-dd\-mmm\-yy"/>
    <numFmt numFmtId="171" formatCode="ddd\-dd\-mmm\-yyyy"/>
    <numFmt numFmtId="172" formatCode="d\-mmm\-yyyy"/>
    <numFmt numFmtId="173" formatCode="dd\-mmmm\-yyyy"/>
    <numFmt numFmtId="174" formatCode="dd\-mmm\-yyyy"/>
    <numFmt numFmtId="175" formatCode="dd\/mm\/yyyy"/>
    <numFmt numFmtId="176" formatCode="_(* #,##0_);_(* \(#,##0\);_(* &quot;-&quot;??_);_(@_)"/>
    <numFmt numFmtId="177" formatCode="_-* #,##0\ _€_-;\-* #,##0\ _€_-;_-* &quot;-&quot;??\ _€_-;_-@_-"/>
    <numFmt numFmtId="178" formatCode="0.000"/>
    <numFmt numFmtId="179" formatCode="_-* #,##0.0\ _€_-;\-* #,##0.0\ _€_-;_-* &quot;-&quot;??\ _€_-;_-@_-"/>
    <numFmt numFmtId="180" formatCode="_-&quot;XDR&quot;* #,##0.00_-;\-&quot;XDR&quot;* #,##0.00_-;_-&quot;XDR&quot;* &quot;-&quot;??_-;_-@_-"/>
  </numFmts>
  <fonts count="140" x14ac:knownFonts="1">
    <font>
      <sz val="11"/>
      <color theme="1"/>
      <name val="Calibri"/>
      <family val="2"/>
      <scheme val="minor"/>
    </font>
    <font>
      <sz val="10"/>
      <name val="Arial"/>
      <family val="2"/>
    </font>
    <font>
      <sz val="10"/>
      <name val="Times New Roman"/>
      <family val="1"/>
    </font>
    <font>
      <b/>
      <sz val="10"/>
      <name val="Times New Roman"/>
      <family val="1"/>
    </font>
    <font>
      <sz val="16"/>
      <name val="Times New Roman"/>
      <family val="1"/>
    </font>
    <font>
      <b/>
      <u/>
      <sz val="16"/>
      <name val="Times New Roman"/>
      <family val="1"/>
    </font>
    <font>
      <b/>
      <sz val="16"/>
      <name val="Times New Roman"/>
      <family val="1"/>
    </font>
    <font>
      <b/>
      <sz val="15"/>
      <name val="Times New Roman"/>
      <family val="1"/>
    </font>
    <font>
      <b/>
      <sz val="14"/>
      <name val="Times New Roman"/>
      <family val="1"/>
    </font>
    <font>
      <b/>
      <sz val="16"/>
      <color theme="1"/>
      <name val="Times New Roman"/>
      <family val="1"/>
    </font>
    <font>
      <sz val="11"/>
      <color theme="1"/>
      <name val="Times New Roman"/>
      <family val="1"/>
    </font>
    <font>
      <b/>
      <sz val="11"/>
      <color theme="1"/>
      <name val="Times New Roman"/>
      <family val="1"/>
    </font>
    <font>
      <b/>
      <sz val="12"/>
      <name val="Times New Roman"/>
      <family val="1"/>
    </font>
    <font>
      <b/>
      <sz val="9"/>
      <name val="Times New Roman"/>
      <family val="1"/>
    </font>
    <font>
      <sz val="9"/>
      <name val="Times New Roman"/>
      <family val="1"/>
    </font>
    <font>
      <sz val="12"/>
      <name val="Times New Roman"/>
      <family val="1"/>
    </font>
    <font>
      <sz val="14"/>
      <name val="Times New Roman"/>
      <family val="1"/>
    </font>
    <font>
      <sz val="10"/>
      <name val="Arial"/>
      <family val="2"/>
    </font>
    <font>
      <sz val="10"/>
      <color indexed="10"/>
      <name val="Times New Roman"/>
      <family val="1"/>
    </font>
    <font>
      <b/>
      <sz val="8"/>
      <name val="Times New Roman"/>
      <family val="1"/>
    </font>
    <font>
      <b/>
      <sz val="11"/>
      <name val="Times New Roman"/>
      <family val="1"/>
    </font>
    <font>
      <sz val="8"/>
      <name val="Times New Roman"/>
      <family val="1"/>
    </font>
    <font>
      <sz val="11"/>
      <name val="Times New Roman"/>
      <family val="1"/>
    </font>
    <font>
      <b/>
      <i/>
      <sz val="12"/>
      <name val="Times New Roman"/>
      <family val="1"/>
    </font>
    <font>
      <b/>
      <u/>
      <sz val="12"/>
      <name val="Times New Roman"/>
      <family val="1"/>
    </font>
    <font>
      <b/>
      <sz val="14"/>
      <color theme="1"/>
      <name val="Times New Roman"/>
      <family val="1"/>
    </font>
    <font>
      <b/>
      <sz val="9"/>
      <color theme="1"/>
      <name val="Times New Roman"/>
      <family val="1"/>
    </font>
    <font>
      <sz val="8"/>
      <color theme="1"/>
      <name val="Times New Roman"/>
      <family val="1"/>
    </font>
    <font>
      <b/>
      <sz val="11"/>
      <color rgb="FFFF0000"/>
      <name val="Times New Roman"/>
      <family val="1"/>
    </font>
    <font>
      <b/>
      <sz val="12"/>
      <color theme="1"/>
      <name val="Times New Roman"/>
      <family val="1"/>
    </font>
    <font>
      <sz val="12"/>
      <color theme="1"/>
      <name val="Times New Roman"/>
      <family val="1"/>
    </font>
    <font>
      <b/>
      <u/>
      <sz val="11"/>
      <color theme="1"/>
      <name val="Calibri"/>
      <family val="2"/>
      <scheme val="minor"/>
    </font>
    <font>
      <b/>
      <u/>
      <sz val="10"/>
      <name val="Times New Roman"/>
      <family val="1"/>
    </font>
    <font>
      <b/>
      <u/>
      <sz val="8"/>
      <name val="Times New Roman"/>
      <family val="1"/>
    </font>
    <font>
      <sz val="8"/>
      <color theme="1"/>
      <name val="Calibri"/>
      <family val="2"/>
      <scheme val="minor"/>
    </font>
    <font>
      <sz val="11"/>
      <color theme="1"/>
      <name val="Calibri"/>
      <family val="2"/>
      <scheme val="minor"/>
    </font>
    <font>
      <sz val="10"/>
      <name val="Arial"/>
      <family val="2"/>
    </font>
    <font>
      <b/>
      <sz val="10"/>
      <color theme="1"/>
      <name val="Times New Roman"/>
      <family val="1"/>
    </font>
    <font>
      <sz val="9"/>
      <color indexed="81"/>
      <name val="Tahoma"/>
      <family val="2"/>
    </font>
    <font>
      <sz val="7.5"/>
      <name val="Times New Roman"/>
      <family val="1"/>
    </font>
    <font>
      <b/>
      <sz val="7.5"/>
      <name val="Times New Roman"/>
      <family val="1"/>
    </font>
    <font>
      <sz val="7"/>
      <color theme="1"/>
      <name val="Calibri"/>
      <family val="2"/>
      <scheme val="minor"/>
    </font>
    <font>
      <sz val="10"/>
      <name val="Arial"/>
      <family val="2"/>
    </font>
    <font>
      <sz val="7"/>
      <name val="Times New Roman"/>
      <family val="1"/>
    </font>
    <font>
      <b/>
      <sz val="8"/>
      <color theme="1"/>
      <name val="Times New Roman"/>
      <family val="1"/>
    </font>
    <font>
      <sz val="11"/>
      <color indexed="8"/>
      <name val="Calibri"/>
      <family val="2"/>
    </font>
    <font>
      <sz val="10"/>
      <color rgb="FF000000"/>
      <name val="Times New Roman"/>
      <family val="1"/>
    </font>
    <font>
      <sz val="10"/>
      <color theme="1"/>
      <name val="Times New Roman"/>
      <family val="1"/>
    </font>
    <font>
      <sz val="10"/>
      <name val="Arial"/>
      <family val="2"/>
    </font>
    <font>
      <b/>
      <sz val="20"/>
      <color rgb="FFFF0000"/>
      <name val="Times New Roman"/>
      <family val="1"/>
    </font>
    <font>
      <b/>
      <u/>
      <sz val="11"/>
      <name val="Times New Roman"/>
      <family val="1"/>
    </font>
    <font>
      <b/>
      <u/>
      <sz val="12"/>
      <color theme="1"/>
      <name val="Times New Roman"/>
      <family val="1"/>
    </font>
    <font>
      <sz val="9"/>
      <color theme="1"/>
      <name val="Calibri"/>
      <family val="2"/>
      <scheme val="minor"/>
    </font>
    <font>
      <u/>
      <sz val="11"/>
      <color theme="1"/>
      <name val="Times New Roman"/>
      <family val="1"/>
    </font>
    <font>
      <b/>
      <sz val="10.5"/>
      <name val="Times New Roman"/>
      <family val="1"/>
    </font>
    <font>
      <sz val="10.5"/>
      <name val="Times New Roman"/>
      <family val="1"/>
    </font>
    <font>
      <sz val="7"/>
      <color theme="1"/>
      <name val="Times New Roman"/>
      <family val="1"/>
    </font>
    <font>
      <sz val="11"/>
      <color indexed="8"/>
      <name val="Times New Roman"/>
      <family val="1"/>
    </font>
    <font>
      <b/>
      <u/>
      <sz val="9"/>
      <name val="Times New Roman"/>
      <family val="1"/>
    </font>
    <font>
      <b/>
      <u/>
      <sz val="10.5"/>
      <name val="Times New Roman"/>
      <family val="1"/>
    </font>
    <font>
      <sz val="10.5"/>
      <color theme="1"/>
      <name val="Times New Roman"/>
      <family val="1"/>
    </font>
    <font>
      <b/>
      <sz val="10.5"/>
      <color theme="1"/>
      <name val="Times New Roman"/>
      <family val="1"/>
    </font>
    <font>
      <sz val="13"/>
      <name val="Times New Roman"/>
      <family val="1"/>
    </font>
    <font>
      <b/>
      <sz val="13"/>
      <color theme="1"/>
      <name val="Times New Roman"/>
      <family val="1"/>
    </font>
    <font>
      <sz val="14"/>
      <color theme="1"/>
      <name val="Times New Roman"/>
      <family val="1"/>
    </font>
    <font>
      <sz val="9"/>
      <color rgb="FFFF0000"/>
      <name val="Times New Roman"/>
      <family val="1"/>
    </font>
    <font>
      <u/>
      <sz val="10"/>
      <name val="Times New Roman"/>
      <family val="1"/>
    </font>
    <font>
      <b/>
      <sz val="11"/>
      <color indexed="8"/>
      <name val="Times New Roman"/>
      <family val="1"/>
    </font>
    <font>
      <b/>
      <sz val="12"/>
      <color theme="0"/>
      <name val="Times New Roman"/>
      <family val="1"/>
    </font>
    <font>
      <b/>
      <sz val="11"/>
      <color theme="0"/>
      <name val="Times New Roman"/>
      <family val="1"/>
    </font>
    <font>
      <b/>
      <sz val="9"/>
      <color theme="0"/>
      <name val="Times New Roman"/>
      <family val="1"/>
    </font>
    <font>
      <sz val="12"/>
      <color theme="0"/>
      <name val="Times New Roman"/>
      <family val="1"/>
    </font>
    <font>
      <b/>
      <sz val="14"/>
      <color theme="0"/>
      <name val="Times New Roman"/>
      <family val="1"/>
    </font>
    <font>
      <sz val="11"/>
      <color theme="0"/>
      <name val="Times New Roman"/>
      <family val="1"/>
    </font>
    <font>
      <b/>
      <sz val="11"/>
      <color indexed="81"/>
      <name val="Tahoma"/>
      <family val="2"/>
    </font>
    <font>
      <sz val="11"/>
      <color indexed="81"/>
      <name val="Tahoma"/>
      <family val="2"/>
    </font>
    <font>
      <sz val="11"/>
      <color rgb="FF000000"/>
      <name val="Times New Roman"/>
      <family val="1"/>
    </font>
    <font>
      <b/>
      <vertAlign val="superscript"/>
      <sz val="12"/>
      <name val="Times New Roman"/>
      <family val="1"/>
    </font>
    <font>
      <sz val="12"/>
      <color rgb="FF000000"/>
      <name val="Times New Roman"/>
      <family val="1"/>
    </font>
    <font>
      <sz val="12"/>
      <color indexed="8"/>
      <name val="Times New Roman"/>
      <family val="1"/>
    </font>
    <font>
      <b/>
      <u/>
      <sz val="12"/>
      <color theme="1"/>
      <name val="Calibri"/>
      <family val="2"/>
      <scheme val="minor"/>
    </font>
    <font>
      <b/>
      <sz val="12"/>
      <color rgb="FFFF0000"/>
      <name val="Times New Roman"/>
      <family val="1"/>
    </font>
    <font>
      <b/>
      <sz val="11"/>
      <color theme="1"/>
      <name val="Calibri"/>
      <family val="2"/>
      <scheme val="minor"/>
    </font>
    <font>
      <b/>
      <sz val="14"/>
      <color theme="1"/>
      <name val="Calibri"/>
      <family val="2"/>
      <scheme val="minor"/>
    </font>
    <font>
      <b/>
      <sz val="10"/>
      <color theme="0"/>
      <name val="Times New Roman"/>
      <family val="1"/>
    </font>
    <font>
      <sz val="8"/>
      <color theme="0"/>
      <name val="Times New Roman"/>
      <family val="1"/>
    </font>
    <font>
      <b/>
      <sz val="16"/>
      <name val="Arial"/>
      <family val="2"/>
    </font>
    <font>
      <b/>
      <sz val="10"/>
      <name val="Arial"/>
      <family val="2"/>
    </font>
    <font>
      <b/>
      <sz val="9"/>
      <name val="Arial"/>
      <family val="2"/>
    </font>
    <font>
      <sz val="8"/>
      <name val="Arial"/>
      <family val="2"/>
    </font>
    <font>
      <sz val="10"/>
      <color theme="1"/>
      <name val="Arial"/>
      <family val="2"/>
    </font>
    <font>
      <b/>
      <sz val="10"/>
      <color theme="1"/>
      <name val="Arial"/>
      <family val="2"/>
    </font>
    <font>
      <sz val="8"/>
      <color theme="1"/>
      <name val="Arial"/>
      <family val="2"/>
    </font>
    <font>
      <sz val="9"/>
      <color theme="1"/>
      <name val="Arial"/>
      <family val="2"/>
    </font>
    <font>
      <b/>
      <sz val="8"/>
      <name val="Arial"/>
      <family val="2"/>
    </font>
    <font>
      <b/>
      <sz val="11"/>
      <name val="Arial"/>
      <family val="2"/>
    </font>
    <font>
      <sz val="11"/>
      <name val="Arial"/>
      <family val="2"/>
    </font>
    <font>
      <b/>
      <sz val="12"/>
      <name val="Calibri"/>
      <family val="2"/>
      <scheme val="minor"/>
    </font>
    <font>
      <sz val="12"/>
      <name val="Calibri"/>
      <family val="2"/>
      <scheme val="minor"/>
    </font>
    <font>
      <b/>
      <sz val="12"/>
      <color theme="1"/>
      <name val="Calibri"/>
      <family val="2"/>
      <scheme val="minor"/>
    </font>
    <font>
      <b/>
      <sz val="11"/>
      <color theme="1"/>
      <name val="Arial"/>
      <family val="2"/>
    </font>
    <font>
      <b/>
      <sz val="8"/>
      <color theme="1"/>
      <name val="Arial"/>
      <family val="2"/>
    </font>
    <font>
      <sz val="11"/>
      <color theme="1"/>
      <name val="Arial"/>
      <family val="2"/>
    </font>
    <font>
      <sz val="10"/>
      <color theme="1"/>
      <name val="Calibri"/>
      <family val="2"/>
      <scheme val="minor"/>
    </font>
    <font>
      <sz val="9"/>
      <color theme="1"/>
      <name val="Times New Roman"/>
      <family val="1"/>
    </font>
    <font>
      <sz val="9"/>
      <color theme="0"/>
      <name val="Times New Roman"/>
      <family val="1"/>
    </font>
    <font>
      <b/>
      <sz val="8"/>
      <color theme="0"/>
      <name val="Times New Roman"/>
      <family val="1"/>
    </font>
    <font>
      <b/>
      <sz val="8"/>
      <color theme="1"/>
      <name val="Calibri"/>
      <family val="2"/>
      <scheme val="minor"/>
    </font>
    <font>
      <b/>
      <sz val="8"/>
      <color indexed="8"/>
      <name val="Calibri"/>
      <family val="2"/>
    </font>
    <font>
      <sz val="8"/>
      <color theme="1"/>
      <name val="Calibri"/>
      <family val="2"/>
    </font>
    <font>
      <sz val="8"/>
      <name val="Calibri"/>
      <family val="2"/>
      <scheme val="minor"/>
    </font>
    <font>
      <sz val="9"/>
      <name val="Calibri"/>
      <family val="2"/>
      <scheme val="minor"/>
    </font>
    <font>
      <sz val="14"/>
      <name val="Arial"/>
      <family val="2"/>
    </font>
    <font>
      <sz val="12"/>
      <name val="Arial"/>
      <family val="2"/>
    </font>
    <font>
      <sz val="12"/>
      <color theme="1"/>
      <name val="Arial"/>
      <family val="2"/>
    </font>
    <font>
      <sz val="14"/>
      <color theme="1"/>
      <name val="Arial"/>
      <family val="2"/>
    </font>
    <font>
      <b/>
      <sz val="18"/>
      <name val="Arial"/>
      <family val="2"/>
    </font>
    <font>
      <sz val="18"/>
      <color theme="1"/>
      <name val="Arial"/>
      <family val="2"/>
    </font>
    <font>
      <b/>
      <sz val="14"/>
      <name val="Arial"/>
      <family val="2"/>
    </font>
    <font>
      <b/>
      <sz val="14"/>
      <color theme="1"/>
      <name val="Arial"/>
      <family val="2"/>
    </font>
    <font>
      <b/>
      <sz val="18"/>
      <color theme="1"/>
      <name val="Arial"/>
      <family val="2"/>
    </font>
    <font>
      <b/>
      <sz val="12"/>
      <name val="Arial"/>
      <family val="2"/>
    </font>
    <font>
      <b/>
      <sz val="12"/>
      <color theme="1"/>
      <name val="Arial"/>
      <family val="2"/>
    </font>
    <font>
      <sz val="11"/>
      <color rgb="FF000000"/>
      <name val="Arial"/>
      <family val="2"/>
    </font>
    <font>
      <sz val="9"/>
      <color rgb="FF000000"/>
      <name val="Times New Roman"/>
      <family val="1"/>
    </font>
    <font>
      <sz val="9"/>
      <name val="Arial"/>
      <family val="2"/>
    </font>
    <font>
      <sz val="11"/>
      <color rgb="FFFF0000"/>
      <name val="Calibri"/>
      <family val="2"/>
      <scheme val="minor"/>
    </font>
    <font>
      <sz val="16"/>
      <color theme="1"/>
      <name val="Calibri"/>
      <family val="2"/>
      <scheme val="minor"/>
    </font>
    <font>
      <sz val="12"/>
      <color theme="1"/>
      <name val="Calibri"/>
      <family val="2"/>
      <scheme val="minor"/>
    </font>
    <font>
      <sz val="11"/>
      <name val="Calibri"/>
      <family val="2"/>
      <scheme val="minor"/>
    </font>
    <font>
      <sz val="11"/>
      <color rgb="FF0070C0"/>
      <name val="Calibri"/>
      <family val="2"/>
      <scheme val="minor"/>
    </font>
    <font>
      <b/>
      <sz val="11"/>
      <name val="Calibri"/>
      <family val="2"/>
      <scheme val="minor"/>
    </font>
    <font>
      <u/>
      <sz val="7"/>
      <color theme="1"/>
      <name val="Calibri"/>
      <family val="2"/>
      <scheme val="minor"/>
    </font>
    <font>
      <u/>
      <sz val="8"/>
      <color theme="1"/>
      <name val="Calibri"/>
      <family val="2"/>
      <scheme val="minor"/>
    </font>
    <font>
      <sz val="14"/>
      <name val="Calibri"/>
      <family val="2"/>
      <scheme val="minor"/>
    </font>
    <font>
      <sz val="10"/>
      <name val="Calibri"/>
      <family val="2"/>
      <scheme val="minor"/>
    </font>
    <font>
      <sz val="10"/>
      <color rgb="FFFF0000"/>
      <name val="Calibri"/>
      <family val="2"/>
      <scheme val="minor"/>
    </font>
    <font>
      <sz val="10"/>
      <color rgb="FF0070C0"/>
      <name val="Calibri"/>
      <family val="2"/>
      <scheme val="minor"/>
    </font>
    <font>
      <sz val="14"/>
      <color rgb="FFFF0000"/>
      <name val="Calibri"/>
      <family val="2"/>
      <scheme val="minor"/>
    </font>
    <font>
      <sz val="10"/>
      <color theme="4"/>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9"/>
        <bgColor indexed="31"/>
      </patternFill>
    </fill>
    <fill>
      <patternFill patternType="solid">
        <fgColor theme="0" tint="-4.9989318521683403E-2"/>
        <bgColor indexed="64"/>
      </patternFill>
    </fill>
    <fill>
      <patternFill patternType="solid">
        <fgColor theme="8" tint="-0.249977111117893"/>
        <bgColor indexed="64"/>
      </patternFill>
    </fill>
    <fill>
      <patternFill patternType="solid">
        <fgColor theme="8" tint="-0.249977111117893"/>
        <bgColor indexed="24"/>
      </patternFill>
    </fill>
    <fill>
      <patternFill patternType="solid">
        <fgColor theme="8" tint="-0.249977111117893"/>
        <bgColor indexed="31"/>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39997558519241921"/>
        <bgColor indexed="24"/>
      </patternFill>
    </fill>
    <fill>
      <patternFill patternType="solid">
        <fgColor theme="4" tint="0.39997558519241921"/>
        <bgColor indexed="31"/>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8"/>
      </right>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style="thin">
        <color auto="1"/>
      </bottom>
      <diagonal/>
    </border>
    <border>
      <left/>
      <right style="thin">
        <color theme="0" tint="-0.499984740745262"/>
      </right>
      <top style="thin">
        <color indexed="64"/>
      </top>
      <bottom style="double">
        <color indexed="64"/>
      </bottom>
      <diagonal/>
    </border>
    <border>
      <left/>
      <right style="thin">
        <color rgb="FFD3D3D3"/>
      </right>
      <top style="thin">
        <color rgb="FFD3D3D3"/>
      </top>
      <bottom style="thin">
        <color rgb="FFD3D3D3"/>
      </bottom>
      <diagonal/>
    </border>
  </borders>
  <cellStyleXfs count="25">
    <xf numFmtId="0" fontId="0" fillId="0" borderId="0"/>
    <xf numFmtId="0" fontId="1" fillId="0" borderId="0"/>
    <xf numFmtId="43" fontId="1" fillId="0" borderId="0" applyFont="0" applyFill="0" applyBorder="0" applyAlignment="0" applyProtection="0"/>
    <xf numFmtId="0" fontId="17" fillId="0" borderId="0"/>
    <xf numFmtId="43" fontId="17" fillId="0" borderId="0" applyFont="0" applyFill="0" applyBorder="0" applyAlignment="0" applyProtection="0"/>
    <xf numFmtId="169" fontId="1" fillId="0" borderId="0" applyFont="0" applyFill="0" applyBorder="0" applyAlignment="0" applyProtection="0"/>
    <xf numFmtId="43" fontId="35" fillId="0" borderId="0" applyFont="0" applyFill="0" applyBorder="0" applyAlignment="0" applyProtection="0"/>
    <xf numFmtId="0" fontId="36" fillId="0" borderId="0"/>
    <xf numFmtId="0" fontId="1" fillId="0" borderId="0"/>
    <xf numFmtId="43" fontId="35" fillId="0" borderId="0" applyFont="0" applyFill="0" applyBorder="0" applyAlignment="0" applyProtection="0"/>
    <xf numFmtId="0" fontId="1" fillId="0" borderId="0"/>
    <xf numFmtId="0" fontId="42" fillId="0" borderId="0"/>
    <xf numFmtId="43" fontId="42" fillId="0" borderId="0" applyFont="0" applyFill="0" applyBorder="0" applyAlignment="0" applyProtection="0"/>
    <xf numFmtId="43" fontId="35" fillId="0" borderId="0" applyFont="0" applyFill="0" applyBorder="0" applyAlignment="0" applyProtection="0"/>
    <xf numFmtId="43" fontId="42" fillId="0" borderId="0" applyFont="0" applyFill="0" applyBorder="0" applyAlignment="0" applyProtection="0"/>
    <xf numFmtId="0" fontId="1" fillId="0" borderId="0"/>
    <xf numFmtId="43" fontId="1" fillId="0" borderId="0" applyFont="0" applyFill="0" applyBorder="0" applyAlignment="0" applyProtection="0"/>
    <xf numFmtId="43" fontId="45" fillId="0" borderId="0" applyFont="0" applyFill="0" applyBorder="0" applyAlignment="0" applyProtection="0"/>
    <xf numFmtId="0" fontId="1" fillId="0" borderId="0"/>
    <xf numFmtId="0" fontId="35" fillId="0" borderId="0"/>
    <xf numFmtId="0" fontId="48" fillId="0" borderId="0"/>
    <xf numFmtId="43" fontId="1" fillId="0" borderId="0" applyFont="0" applyFill="0" applyBorder="0" applyAlignment="0" applyProtection="0"/>
    <xf numFmtId="43" fontId="35" fillId="0" borderId="0" applyFont="0" applyFill="0" applyBorder="0" applyAlignment="0" applyProtection="0"/>
    <xf numFmtId="0" fontId="1" fillId="0" borderId="0"/>
    <xf numFmtId="44" fontId="35" fillId="0" borderId="0" applyFont="0" applyFill="0" applyBorder="0" applyAlignment="0" applyProtection="0"/>
  </cellStyleXfs>
  <cellXfs count="3212">
    <xf numFmtId="0" fontId="0" fillId="0" borderId="0" xfId="0"/>
    <xf numFmtId="0" fontId="2" fillId="0" borderId="0" xfId="1" applyFont="1"/>
    <xf numFmtId="0" fontId="2" fillId="0" borderId="0" xfId="1" applyFont="1" applyAlignment="1">
      <alignment horizontal="center"/>
    </xf>
    <xf numFmtId="0" fontId="2" fillId="0" borderId="0" xfId="1" applyFont="1" applyBorder="1"/>
    <xf numFmtId="0" fontId="4" fillId="0" borderId="0" xfId="1" applyFont="1"/>
    <xf numFmtId="0" fontId="5" fillId="0" borderId="0" xfId="1" applyFont="1" applyBorder="1" applyAlignment="1">
      <alignment horizontal="center"/>
    </xf>
    <xf numFmtId="0" fontId="9" fillId="2" borderId="0" xfId="1" applyFont="1" applyFill="1" applyBorder="1" applyAlignment="1">
      <alignment horizontal="center"/>
    </xf>
    <xf numFmtId="0" fontId="14" fillId="0" borderId="0" xfId="1" applyFont="1" applyFill="1" applyBorder="1"/>
    <xf numFmtId="0" fontId="14" fillId="0" borderId="0" xfId="1" applyFont="1"/>
    <xf numFmtId="0" fontId="15" fillId="0" borderId="0" xfId="1" applyFont="1"/>
    <xf numFmtId="0" fontId="15" fillId="0" borderId="0" xfId="1" applyFont="1" applyBorder="1"/>
    <xf numFmtId="0" fontId="2" fillId="0" borderId="0" xfId="3" applyFont="1"/>
    <xf numFmtId="0" fontId="9" fillId="2" borderId="0" xfId="0" applyFont="1" applyFill="1" applyBorder="1" applyAlignment="1">
      <alignment horizontal="center"/>
    </xf>
    <xf numFmtId="0" fontId="11" fillId="2" borderId="0" xfId="0" applyFont="1" applyFill="1" applyBorder="1"/>
    <xf numFmtId="0" fontId="10" fillId="2" borderId="0" xfId="0" applyFont="1" applyFill="1" applyBorder="1"/>
    <xf numFmtId="0" fontId="15" fillId="0" borderId="0" xfId="3" applyFont="1"/>
    <xf numFmtId="0" fontId="10" fillId="2" borderId="0" xfId="0" applyFont="1" applyFill="1"/>
    <xf numFmtId="0" fontId="2" fillId="0" borderId="0" xfId="1" applyFont="1" applyAlignment="1">
      <alignment horizontal="right"/>
    </xf>
    <xf numFmtId="0" fontId="2" fillId="0" borderId="0" xfId="1" applyFont="1" applyFill="1"/>
    <xf numFmtId="0" fontId="2" fillId="0" borderId="0" xfId="1" applyFont="1" applyFill="1" applyBorder="1"/>
    <xf numFmtId="0" fontId="21" fillId="0" borderId="0" xfId="1" applyFont="1"/>
    <xf numFmtId="0" fontId="2" fillId="0" borderId="0" xfId="1" applyFont="1" applyBorder="1" applyAlignment="1">
      <alignment horizontal="right"/>
    </xf>
    <xf numFmtId="0" fontId="2" fillId="0" borderId="0" xfId="1" applyFont="1" applyBorder="1" applyAlignment="1"/>
    <xf numFmtId="0" fontId="2" fillId="4" borderId="0" xfId="1" applyFont="1" applyFill="1" applyBorder="1"/>
    <xf numFmtId="0" fontId="12" fillId="0" borderId="0" xfId="1" applyFont="1" applyBorder="1" applyAlignment="1"/>
    <xf numFmtId="0" fontId="12" fillId="0" borderId="0" xfId="1" applyFont="1" applyFill="1" applyBorder="1" applyAlignment="1"/>
    <xf numFmtId="1" fontId="15" fillId="0" borderId="0" xfId="1" applyNumberFormat="1" applyFont="1" applyFill="1" applyBorder="1" applyAlignment="1" applyProtection="1">
      <protection locked="0"/>
    </xf>
    <xf numFmtId="1" fontId="15" fillId="0" borderId="0" xfId="1" applyNumberFormat="1" applyFont="1" applyFill="1" applyBorder="1" applyAlignment="1" applyProtection="1">
      <alignment horizontal="center"/>
      <protection locked="0"/>
    </xf>
    <xf numFmtId="1" fontId="15" fillId="0" borderId="0" xfId="1" applyNumberFormat="1" applyFont="1" applyFill="1" applyBorder="1" applyAlignment="1"/>
    <xf numFmtId="0" fontId="22" fillId="0" borderId="0" xfId="1" applyFont="1" applyAlignment="1"/>
    <xf numFmtId="0" fontId="20" fillId="0" borderId="0" xfId="1" applyFont="1" applyAlignment="1">
      <alignment horizontal="center" vertical="center"/>
    </xf>
    <xf numFmtId="0" fontId="22" fillId="0" borderId="0" xfId="1" applyFont="1"/>
    <xf numFmtId="0" fontId="2" fillId="4" borderId="0" xfId="1" applyFont="1" applyFill="1"/>
    <xf numFmtId="0" fontId="12" fillId="4" borderId="0" xfId="1" applyFont="1" applyFill="1" applyBorder="1" applyAlignment="1"/>
    <xf numFmtId="4" fontId="2" fillId="4" borderId="0" xfId="1" applyNumberFormat="1" applyFont="1" applyFill="1"/>
    <xf numFmtId="4" fontId="12" fillId="4" borderId="0" xfId="1" applyNumberFormat="1" applyFont="1" applyFill="1" applyBorder="1" applyAlignment="1">
      <alignment horizontal="right"/>
    </xf>
    <xf numFmtId="4" fontId="15" fillId="4" borderId="0" xfId="1" applyNumberFormat="1" applyFont="1" applyFill="1" applyBorder="1" applyAlignment="1" applyProtection="1">
      <alignment horizontal="center"/>
      <protection locked="0"/>
    </xf>
    <xf numFmtId="4" fontId="12" fillId="4" borderId="0" xfId="1" applyNumberFormat="1" applyFont="1" applyFill="1" applyBorder="1" applyAlignment="1">
      <alignment horizontal="left"/>
    </xf>
    <xf numFmtId="0" fontId="20" fillId="4" borderId="0" xfId="1" applyFont="1" applyFill="1" applyBorder="1" applyAlignment="1">
      <alignment horizontal="left"/>
    </xf>
    <xf numFmtId="0" fontId="15" fillId="0" borderId="3" xfId="1" applyFont="1" applyBorder="1"/>
    <xf numFmtId="0" fontId="19" fillId="0" borderId="9" xfId="1" applyFont="1" applyBorder="1"/>
    <xf numFmtId="0" fontId="10" fillId="2" borderId="9" xfId="0" applyFont="1" applyFill="1" applyBorder="1"/>
    <xf numFmtId="0" fontId="26" fillId="2" borderId="0" xfId="0" applyFont="1" applyFill="1"/>
    <xf numFmtId="0" fontId="2" fillId="2" borderId="0" xfId="1" applyFont="1" applyFill="1"/>
    <xf numFmtId="0" fontId="2" fillId="2" borderId="0" xfId="1" applyFont="1" applyFill="1" applyBorder="1"/>
    <xf numFmtId="0" fontId="2" fillId="0" borderId="9" xfId="1" applyFont="1" applyBorder="1"/>
    <xf numFmtId="0" fontId="3" fillId="0" borderId="0" xfId="1" applyFont="1" applyBorder="1" applyAlignment="1">
      <alignment horizontal="center"/>
    </xf>
    <xf numFmtId="0" fontId="2" fillId="0" borderId="0" xfId="1" applyFont="1"/>
    <xf numFmtId="0" fontId="0" fillId="2" borderId="0" xfId="0" applyFill="1"/>
    <xf numFmtId="0" fontId="11" fillId="2" borderId="0" xfId="1" applyFont="1" applyFill="1" applyBorder="1" applyAlignment="1">
      <alignment horizontal="right"/>
    </xf>
    <xf numFmtId="0" fontId="2" fillId="2" borderId="0" xfId="1" applyFont="1" applyFill="1" applyAlignment="1">
      <alignment horizontal="center"/>
    </xf>
    <xf numFmtId="0" fontId="22" fillId="2" borderId="0" xfId="1" applyFont="1" applyFill="1" applyBorder="1"/>
    <xf numFmtId="0" fontId="22" fillId="2" borderId="9" xfId="1" applyFont="1" applyFill="1" applyBorder="1" applyAlignment="1">
      <alignment horizontal="center"/>
    </xf>
    <xf numFmtId="0" fontId="20" fillId="2" borderId="9" xfId="1" applyFont="1" applyFill="1" applyBorder="1" applyAlignment="1">
      <alignment horizontal="right"/>
    </xf>
    <xf numFmtId="0" fontId="9" fillId="2" borderId="0" xfId="0" applyFont="1" applyFill="1" applyBorder="1" applyAlignment="1">
      <alignment horizontal="right"/>
    </xf>
    <xf numFmtId="0" fontId="11" fillId="2" borderId="0" xfId="0" applyFont="1" applyFill="1" applyBorder="1" applyAlignment="1">
      <alignment horizontal="right"/>
    </xf>
    <xf numFmtId="0" fontId="15" fillId="0" borderId="0" xfId="3" applyFont="1" applyBorder="1" applyAlignment="1" applyProtection="1">
      <alignment horizontal="right"/>
      <protection locked="0"/>
    </xf>
    <xf numFmtId="0" fontId="29" fillId="2" borderId="1" xfId="0" applyFont="1" applyFill="1" applyBorder="1" applyAlignment="1">
      <alignment horizontal="right"/>
    </xf>
    <xf numFmtId="2" fontId="2" fillId="0" borderId="0" xfId="1" applyNumberFormat="1" applyFont="1" applyAlignment="1">
      <alignment wrapText="1"/>
    </xf>
    <xf numFmtId="0" fontId="2" fillId="0" borderId="0" xfId="1" applyFont="1" applyAlignment="1">
      <alignment wrapText="1"/>
    </xf>
    <xf numFmtId="0" fontId="2" fillId="0" borderId="9" xfId="1" applyFont="1" applyBorder="1" applyAlignment="1">
      <alignment horizontal="right"/>
    </xf>
    <xf numFmtId="0" fontId="2" fillId="0" borderId="0" xfId="1" applyFont="1" applyBorder="1" applyAlignment="1">
      <alignment wrapText="1"/>
    </xf>
    <xf numFmtId="0" fontId="10" fillId="2" borderId="0" xfId="0" applyFont="1" applyFill="1" applyAlignment="1">
      <alignment wrapText="1"/>
    </xf>
    <xf numFmtId="0" fontId="2" fillId="4" borderId="0" xfId="1" applyFont="1" applyFill="1" applyAlignment="1">
      <alignment wrapText="1"/>
    </xf>
    <xf numFmtId="4" fontId="15" fillId="0" borderId="0" xfId="2" applyNumberFormat="1" applyFont="1" applyBorder="1" applyProtection="1">
      <protection locked="0"/>
    </xf>
    <xf numFmtId="4" fontId="15" fillId="0" borderId="0" xfId="1" applyNumberFormat="1" applyFont="1" applyBorder="1" applyProtection="1">
      <protection locked="0"/>
    </xf>
    <xf numFmtId="0" fontId="3" fillId="4" borderId="0" xfId="1" applyFont="1" applyFill="1" applyAlignment="1">
      <alignment horizontal="center" wrapText="1"/>
    </xf>
    <xf numFmtId="0" fontId="3" fillId="4" borderId="0" xfId="1" applyFont="1" applyFill="1" applyBorder="1" applyAlignment="1">
      <alignment horizontal="right"/>
    </xf>
    <xf numFmtId="0" fontId="12" fillId="4" borderId="0" xfId="1" applyFont="1" applyFill="1" applyBorder="1" applyAlignment="1">
      <alignment wrapText="1"/>
    </xf>
    <xf numFmtId="15" fontId="21" fillId="0" borderId="0" xfId="1" applyNumberFormat="1" applyFont="1"/>
    <xf numFmtId="15" fontId="21" fillId="0" borderId="0" xfId="1" applyNumberFormat="1" applyFont="1" applyBorder="1"/>
    <xf numFmtId="0" fontId="14" fillId="0" borderId="0" xfId="1" applyFont="1" applyFill="1" applyBorder="1" applyAlignment="1">
      <alignment horizontal="center" vertical="center" wrapText="1"/>
    </xf>
    <xf numFmtId="0" fontId="2" fillId="2" borderId="0" xfId="1" applyFont="1" applyFill="1" applyAlignment="1">
      <alignment wrapText="1"/>
    </xf>
    <xf numFmtId="0" fontId="22" fillId="2" borderId="9" xfId="1" applyFont="1" applyFill="1" applyBorder="1" applyAlignment="1">
      <alignment wrapText="1"/>
    </xf>
    <xf numFmtId="0" fontId="0" fillId="0" borderId="0" xfId="0" applyFill="1"/>
    <xf numFmtId="0" fontId="2" fillId="0" borderId="0" xfId="3" applyFont="1" applyFill="1"/>
    <xf numFmtId="171" fontId="0" fillId="0" borderId="0" xfId="0" applyNumberFormat="1"/>
    <xf numFmtId="171" fontId="2" fillId="0" borderId="0" xfId="3" applyNumberFormat="1" applyFont="1"/>
    <xf numFmtId="0" fontId="0" fillId="0" borderId="0" xfId="0" applyBorder="1"/>
    <xf numFmtId="4" fontId="2" fillId="2" borderId="0" xfId="1" applyNumberFormat="1" applyFont="1" applyFill="1"/>
    <xf numFmtId="0" fontId="32" fillId="2" borderId="0" xfId="1" applyFont="1" applyFill="1"/>
    <xf numFmtId="0" fontId="0" fillId="2" borderId="0" xfId="0" applyFill="1" applyAlignment="1">
      <alignment horizontal="center"/>
    </xf>
    <xf numFmtId="0" fontId="21" fillId="2" borderId="0" xfId="1" applyFont="1" applyFill="1" applyAlignment="1">
      <alignment horizontal="center"/>
    </xf>
    <xf numFmtId="0" fontId="21" fillId="2" borderId="0" xfId="1" applyFont="1" applyFill="1"/>
    <xf numFmtId="0" fontId="34" fillId="0" borderId="0" xfId="0" applyFont="1"/>
    <xf numFmtId="0" fontId="31" fillId="0" borderId="0" xfId="0" applyFont="1" applyAlignment="1">
      <alignment horizontal="center"/>
    </xf>
    <xf numFmtId="0" fontId="32" fillId="2" borderId="0" xfId="3" applyFont="1" applyFill="1" applyAlignment="1">
      <alignment horizontal="center"/>
    </xf>
    <xf numFmtId="0" fontId="31" fillId="2" borderId="0" xfId="0" applyFont="1" applyFill="1" applyAlignment="1">
      <alignment horizontal="center"/>
    </xf>
    <xf numFmtId="0" fontId="32" fillId="2" borderId="0" xfId="1" applyFont="1" applyFill="1" applyAlignment="1">
      <alignment horizontal="center"/>
    </xf>
    <xf numFmtId="0" fontId="12" fillId="2" borderId="0" xfId="1" applyFont="1" applyFill="1" applyBorder="1" applyAlignment="1"/>
    <xf numFmtId="0" fontId="21" fillId="0" borderId="0" xfId="1" applyFont="1" applyBorder="1"/>
    <xf numFmtId="15" fontId="21" fillId="2" borderId="0" xfId="1" applyNumberFormat="1" applyFont="1" applyFill="1" applyBorder="1"/>
    <xf numFmtId="0" fontId="21" fillId="2" borderId="0" xfId="1" applyFont="1" applyFill="1" applyBorder="1"/>
    <xf numFmtId="0" fontId="34" fillId="2" borderId="0" xfId="0" applyFont="1" applyFill="1" applyBorder="1"/>
    <xf numFmtId="0" fontId="32" fillId="2" borderId="0" xfId="3" applyFont="1" applyFill="1" applyAlignment="1">
      <alignment horizontal="center" wrapText="1"/>
    </xf>
    <xf numFmtId="0" fontId="10" fillId="0" borderId="0" xfId="0" applyFont="1" applyFill="1"/>
    <xf numFmtId="0" fontId="26" fillId="0" borderId="0" xfId="0" applyFont="1" applyFill="1"/>
    <xf numFmtId="0" fontId="10" fillId="0" borderId="0" xfId="0" applyFont="1" applyFill="1" applyAlignment="1">
      <alignment wrapText="1"/>
    </xf>
    <xf numFmtId="0" fontId="32" fillId="0" borderId="0" xfId="1" applyFont="1" applyFill="1" applyAlignment="1">
      <alignment horizontal="center"/>
    </xf>
    <xf numFmtId="0" fontId="2" fillId="0" borderId="0" xfId="1" applyFont="1" applyFill="1" applyAlignment="1">
      <alignment horizontal="center"/>
    </xf>
    <xf numFmtId="0" fontId="21" fillId="0" borderId="0" xfId="1" applyFont="1" applyFill="1" applyBorder="1"/>
    <xf numFmtId="0" fontId="2" fillId="2" borderId="0" xfId="1" applyFont="1" applyFill="1" applyBorder="1" applyAlignment="1">
      <alignment wrapText="1"/>
    </xf>
    <xf numFmtId="0" fontId="22" fillId="2" borderId="0" xfId="1" applyFont="1" applyFill="1" applyBorder="1" applyAlignment="1">
      <alignment wrapText="1"/>
    </xf>
    <xf numFmtId="0" fontId="20" fillId="2" borderId="9" xfId="1" applyFont="1" applyFill="1" applyBorder="1" applyAlignment="1">
      <alignment horizontal="right" wrapText="1"/>
    </xf>
    <xf numFmtId="0" fontId="30" fillId="2" borderId="0" xfId="0" applyFont="1" applyFill="1" applyBorder="1" applyAlignment="1">
      <alignment wrapText="1"/>
    </xf>
    <xf numFmtId="0" fontId="2" fillId="4" borderId="0" xfId="11" applyFont="1" applyFill="1" applyBorder="1" applyAlignment="1"/>
    <xf numFmtId="0" fontId="7" fillId="4" borderId="0" xfId="11" applyFont="1" applyFill="1" applyBorder="1" applyAlignment="1" applyProtection="1">
      <protection locked="0"/>
    </xf>
    <xf numFmtId="0" fontId="8" fillId="4" borderId="0" xfId="11" applyFont="1" applyFill="1" applyBorder="1" applyAlignment="1" applyProtection="1">
      <protection locked="0"/>
    </xf>
    <xf numFmtId="0" fontId="13" fillId="4" borderId="0" xfId="11" applyFont="1" applyFill="1" applyBorder="1" applyAlignment="1"/>
    <xf numFmtId="0" fontId="2" fillId="4" borderId="0" xfId="11" applyFont="1" applyFill="1" applyBorder="1" applyAlignment="1">
      <alignment horizontal="center"/>
    </xf>
    <xf numFmtId="0" fontId="3" fillId="2" borderId="17" xfId="11" applyFont="1" applyFill="1" applyBorder="1" applyAlignment="1">
      <alignment horizontal="center"/>
    </xf>
    <xf numFmtId="174" fontId="29" fillId="2" borderId="0" xfId="0" applyNumberFormat="1" applyFont="1" applyFill="1" applyBorder="1" applyAlignment="1">
      <alignment horizontal="right"/>
    </xf>
    <xf numFmtId="0" fontId="43" fillId="2" borderId="0" xfId="1" applyFont="1" applyFill="1" applyBorder="1" applyAlignment="1">
      <alignment horizontal="center"/>
    </xf>
    <xf numFmtId="171" fontId="41" fillId="2" borderId="0" xfId="0" applyNumberFormat="1" applyFont="1" applyFill="1" applyBorder="1" applyAlignment="1">
      <alignment horizontal="center"/>
    </xf>
    <xf numFmtId="0" fontId="41" fillId="2" borderId="0" xfId="0" applyFont="1" applyFill="1" applyBorder="1" applyAlignment="1">
      <alignment horizontal="center"/>
    </xf>
    <xf numFmtId="0" fontId="43" fillId="0" borderId="0" xfId="1" applyFont="1" applyFill="1" applyBorder="1" applyAlignment="1">
      <alignment horizontal="center"/>
    </xf>
    <xf numFmtId="0" fontId="12" fillId="4" borderId="0" xfId="0" applyFont="1" applyFill="1" applyBorder="1" applyAlignment="1">
      <alignment horizontal="left"/>
    </xf>
    <xf numFmtId="4" fontId="11" fillId="2" borderId="0" xfId="1" applyNumberFormat="1" applyFont="1" applyFill="1" applyBorder="1"/>
    <xf numFmtId="0" fontId="2" fillId="0" borderId="0" xfId="15" applyFont="1" applyBorder="1" applyAlignment="1"/>
    <xf numFmtId="0" fontId="28" fillId="0" borderId="0" xfId="15" applyFont="1" applyBorder="1" applyAlignment="1">
      <alignment horizontal="center"/>
    </xf>
    <xf numFmtId="1" fontId="15" fillId="0" borderId="0" xfId="15" applyNumberFormat="1" applyFont="1" applyFill="1" applyBorder="1" applyAlignment="1" applyProtection="1">
      <alignment horizontal="left"/>
      <protection locked="0"/>
    </xf>
    <xf numFmtId="1" fontId="15" fillId="0" borderId="0" xfId="15" applyNumberFormat="1" applyFont="1" applyFill="1" applyBorder="1" applyAlignment="1">
      <alignment horizontal="left"/>
    </xf>
    <xf numFmtId="0" fontId="12" fillId="0" borderId="0" xfId="15" applyFont="1" applyFill="1" applyBorder="1" applyAlignment="1">
      <alignment horizontal="left"/>
    </xf>
    <xf numFmtId="0" fontId="2" fillId="0" borderId="0" xfId="20" applyFont="1"/>
    <xf numFmtId="0" fontId="2" fillId="0" borderId="0" xfId="20" applyFont="1" applyBorder="1"/>
    <xf numFmtId="0" fontId="12" fillId="0" borderId="0" xfId="20" applyFont="1" applyBorder="1" applyAlignment="1">
      <alignment horizontal="left"/>
    </xf>
    <xf numFmtId="0" fontId="12" fillId="0" borderId="0" xfId="20" applyFont="1" applyBorder="1" applyAlignment="1"/>
    <xf numFmtId="0" fontId="2" fillId="0" borderId="0" xfId="20" applyFont="1" applyBorder="1" applyAlignment="1">
      <alignment horizontal="left"/>
    </xf>
    <xf numFmtId="0" fontId="3" fillId="0" borderId="0" xfId="20" applyFont="1" applyBorder="1" applyAlignment="1">
      <alignment horizontal="center"/>
    </xf>
    <xf numFmtId="0" fontId="19" fillId="0" borderId="0" xfId="20" applyFont="1" applyFill="1" applyBorder="1" applyAlignment="1">
      <alignment horizontal="right"/>
    </xf>
    <xf numFmtId="0" fontId="19" fillId="0" borderId="0" xfId="20" applyFont="1" applyFill="1" applyBorder="1" applyAlignment="1"/>
    <xf numFmtId="0" fontId="2" fillId="0" borderId="0" xfId="20" applyFont="1" applyAlignment="1"/>
    <xf numFmtId="0" fontId="2" fillId="0" borderId="0" xfId="20" applyFont="1" applyAlignment="1">
      <alignment horizontal="center"/>
    </xf>
    <xf numFmtId="0" fontId="2" fillId="0" borderId="0" xfId="20" applyFont="1" applyBorder="1" applyAlignment="1">
      <alignment horizontal="center"/>
    </xf>
    <xf numFmtId="0" fontId="2" fillId="0" borderId="0" xfId="20" applyFont="1" applyAlignment="1">
      <alignment horizontal="left"/>
    </xf>
    <xf numFmtId="0" fontId="2" fillId="0" borderId="0" xfId="20" applyFont="1" applyAlignment="1">
      <alignment horizontal="right"/>
    </xf>
    <xf numFmtId="0" fontId="2" fillId="0" borderId="0" xfId="20" applyFont="1" applyFill="1"/>
    <xf numFmtId="0" fontId="2" fillId="0" borderId="0" xfId="20" applyFont="1" applyFill="1" applyBorder="1" applyAlignment="1">
      <alignment horizontal="center"/>
    </xf>
    <xf numFmtId="171" fontId="12" fillId="0" borderId="0" xfId="15" applyNumberFormat="1" applyFont="1" applyFill="1" applyBorder="1" applyAlignment="1"/>
    <xf numFmtId="0" fontId="2" fillId="0" borderId="0" xfId="20" applyFont="1" applyFill="1" applyBorder="1"/>
    <xf numFmtId="0" fontId="2" fillId="0" borderId="0" xfId="20" applyFont="1" applyFill="1" applyAlignment="1">
      <alignment horizontal="center"/>
    </xf>
    <xf numFmtId="0" fontId="3" fillId="4" borderId="0" xfId="1" applyFont="1" applyFill="1" applyBorder="1" applyAlignment="1">
      <alignment horizontal="center"/>
    </xf>
    <xf numFmtId="4" fontId="3" fillId="4" borderId="0" xfId="5" applyNumberFormat="1" applyFont="1" applyFill="1" applyBorder="1" applyProtection="1">
      <protection locked="0"/>
    </xf>
    <xf numFmtId="0" fontId="11" fillId="2" borderId="0" xfId="1" applyFont="1" applyFill="1" applyBorder="1" applyAlignment="1">
      <alignment wrapText="1"/>
    </xf>
    <xf numFmtId="0" fontId="22" fillId="2" borderId="0" xfId="0" applyFont="1" applyFill="1"/>
    <xf numFmtId="0" fontId="12" fillId="2" borderId="0" xfId="0" applyFont="1" applyFill="1" applyBorder="1" applyAlignment="1">
      <alignment vertical="center"/>
    </xf>
    <xf numFmtId="0" fontId="2" fillId="0" borderId="9" xfId="1" applyFont="1" applyBorder="1" applyAlignment="1">
      <alignment horizontal="center"/>
    </xf>
    <xf numFmtId="0" fontId="2" fillId="0" borderId="0" xfId="1" applyFont="1" applyBorder="1" applyAlignment="1">
      <alignment horizontal="center"/>
    </xf>
    <xf numFmtId="0" fontId="32" fillId="0" borderId="0" xfId="1" applyFont="1" applyBorder="1" applyAlignment="1">
      <alignment horizontal="center"/>
    </xf>
    <xf numFmtId="0" fontId="6" fillId="0" borderId="0" xfId="1" applyFont="1" applyBorder="1" applyAlignment="1">
      <alignment horizontal="center"/>
    </xf>
    <xf numFmtId="0" fontId="2" fillId="0" borderId="0" xfId="3" applyFont="1" applyAlignment="1">
      <alignment horizontal="center"/>
    </xf>
    <xf numFmtId="0" fontId="32" fillId="0" borderId="0" xfId="1" applyFont="1" applyAlignment="1">
      <alignment horizontal="center"/>
    </xf>
    <xf numFmtId="0" fontId="20" fillId="0" borderId="0" xfId="1" applyFont="1" applyBorder="1" applyAlignment="1"/>
    <xf numFmtId="0" fontId="2" fillId="0" borderId="11" xfId="1" applyFont="1" applyBorder="1"/>
    <xf numFmtId="0" fontId="2" fillId="0" borderId="15" xfId="1" applyFont="1" applyBorder="1"/>
    <xf numFmtId="0" fontId="0" fillId="0" borderId="3" xfId="0" applyBorder="1"/>
    <xf numFmtId="0" fontId="0" fillId="0" borderId="9" xfId="0" applyBorder="1"/>
    <xf numFmtId="0" fontId="0" fillId="0" borderId="4" xfId="0" applyBorder="1"/>
    <xf numFmtId="0" fontId="0" fillId="0" borderId="0" xfId="0" applyBorder="1" applyAlignment="1">
      <alignment horizontal="center"/>
    </xf>
    <xf numFmtId="43" fontId="2" fillId="0" borderId="0" xfId="6" applyFont="1" applyBorder="1"/>
    <xf numFmtId="0" fontId="10" fillId="2" borderId="1" xfId="0" applyFont="1" applyFill="1" applyBorder="1" applyAlignment="1">
      <alignment horizontal="right"/>
    </xf>
    <xf numFmtId="0" fontId="49" fillId="0" borderId="0" xfId="0" applyFont="1"/>
    <xf numFmtId="0" fontId="10" fillId="0" borderId="0" xfId="0" applyFont="1"/>
    <xf numFmtId="0" fontId="10" fillId="0" borderId="0" xfId="0" applyFont="1" applyAlignment="1">
      <alignment horizontal="right"/>
    </xf>
    <xf numFmtId="0" fontId="30" fillId="0" borderId="0" xfId="0" applyFont="1" applyAlignment="1">
      <alignment horizontal="right"/>
    </xf>
    <xf numFmtId="0" fontId="30" fillId="0" borderId="0" xfId="0" applyFont="1" applyAlignment="1">
      <alignment horizontal="left"/>
    </xf>
    <xf numFmtId="0" fontId="30" fillId="0" borderId="0" xfId="0" applyFont="1"/>
    <xf numFmtId="0" fontId="10" fillId="0" borderId="0" xfId="0" applyFont="1" applyAlignment="1">
      <alignment horizontal="center"/>
    </xf>
    <xf numFmtId="0" fontId="37" fillId="0" borderId="0" xfId="0" applyFont="1" applyAlignment="1">
      <alignment horizontal="center"/>
    </xf>
    <xf numFmtId="0" fontId="22" fillId="0" borderId="0" xfId="1" applyFont="1" applyBorder="1"/>
    <xf numFmtId="0" fontId="10" fillId="0" borderId="0" xfId="0" applyFont="1" applyBorder="1"/>
    <xf numFmtId="0" fontId="11" fillId="0" borderId="0" xfId="0" applyFont="1"/>
    <xf numFmtId="0" fontId="27" fillId="0" borderId="0" xfId="0" applyFont="1"/>
    <xf numFmtId="0" fontId="10" fillId="0" borderId="3" xfId="0" applyFont="1" applyBorder="1"/>
    <xf numFmtId="0" fontId="10" fillId="0" borderId="9" xfId="0" applyFont="1" applyBorder="1"/>
    <xf numFmtId="0" fontId="10" fillId="0" borderId="4" xfId="0" applyFont="1" applyBorder="1"/>
    <xf numFmtId="0" fontId="47" fillId="0" borderId="0" xfId="0" applyFont="1" applyBorder="1"/>
    <xf numFmtId="0" fontId="0" fillId="0" borderId="8" xfId="0" applyBorder="1"/>
    <xf numFmtId="0" fontId="0" fillId="0" borderId="13" xfId="0" applyBorder="1"/>
    <xf numFmtId="0" fontId="43" fillId="4" borderId="0" xfId="11" applyFont="1" applyFill="1" applyBorder="1" applyAlignment="1">
      <alignment horizontal="center"/>
    </xf>
    <xf numFmtId="0" fontId="2" fillId="4" borderId="16" xfId="11" applyFont="1" applyFill="1" applyBorder="1"/>
    <xf numFmtId="0" fontId="13" fillId="4" borderId="16" xfId="11" applyFont="1" applyFill="1" applyBorder="1"/>
    <xf numFmtId="0" fontId="2" fillId="4" borderId="16" xfId="11" applyFont="1" applyFill="1" applyBorder="1" applyAlignment="1">
      <alignment horizontal="distributed"/>
    </xf>
    <xf numFmtId="0" fontId="43" fillId="2" borderId="0" xfId="11" applyFont="1" applyFill="1" applyBorder="1" applyAlignment="1">
      <alignment horizontal="center"/>
    </xf>
    <xf numFmtId="0" fontId="2" fillId="2" borderId="0" xfId="11" applyFont="1" applyFill="1" applyBorder="1"/>
    <xf numFmtId="0" fontId="2" fillId="0" borderId="16" xfId="11" applyFont="1" applyFill="1" applyBorder="1"/>
    <xf numFmtId="0" fontId="43" fillId="0" borderId="9" xfId="11" applyFont="1" applyBorder="1" applyAlignment="1">
      <alignment horizontal="center"/>
    </xf>
    <xf numFmtId="0" fontId="2" fillId="0" borderId="9" xfId="11" applyFont="1" applyBorder="1"/>
    <xf numFmtId="0" fontId="2" fillId="4" borderId="4" xfId="11" applyFont="1" applyFill="1" applyBorder="1"/>
    <xf numFmtId="0" fontId="22" fillId="2" borderId="0" xfId="11" applyFont="1" applyFill="1" applyBorder="1"/>
    <xf numFmtId="0" fontId="52" fillId="0" borderId="0" xfId="0" applyFont="1"/>
    <xf numFmtId="0" fontId="14" fillId="4" borderId="15" xfId="11" applyFont="1" applyFill="1" applyBorder="1" applyAlignment="1">
      <alignment horizontal="center" vertical="center"/>
    </xf>
    <xf numFmtId="0" fontId="14" fillId="0" borderId="15" xfId="11" applyFont="1" applyFill="1" applyBorder="1" applyAlignment="1">
      <alignment horizontal="center" vertical="center"/>
    </xf>
    <xf numFmtId="0" fontId="14" fillId="4" borderId="3" xfId="11" applyFont="1" applyFill="1" applyBorder="1" applyAlignment="1">
      <alignment horizontal="center" vertical="center"/>
    </xf>
    <xf numFmtId="0" fontId="43" fillId="0" borderId="0" xfId="7" applyFont="1" applyBorder="1"/>
    <xf numFmtId="0" fontId="43" fillId="0" borderId="0" xfId="7" applyFont="1" applyFill="1" applyBorder="1"/>
    <xf numFmtId="49" fontId="43" fillId="0" borderId="0" xfId="7" applyNumberFormat="1" applyFont="1" applyFill="1" applyBorder="1"/>
    <xf numFmtId="49" fontId="12" fillId="2" borderId="0" xfId="7" applyNumberFormat="1" applyFont="1" applyFill="1" applyBorder="1" applyAlignment="1" applyProtection="1">
      <protection locked="0"/>
    </xf>
    <xf numFmtId="0" fontId="2" fillId="0" borderId="0" xfId="7" applyFont="1" applyBorder="1"/>
    <xf numFmtId="0" fontId="53" fillId="2" borderId="0" xfId="0" applyFont="1" applyFill="1" applyBorder="1"/>
    <xf numFmtId="0" fontId="10" fillId="4" borderId="0" xfId="0" applyFont="1" applyFill="1"/>
    <xf numFmtId="0" fontId="2" fillId="4" borderId="0" xfId="0" applyFont="1" applyFill="1" applyBorder="1" applyAlignment="1" applyProtection="1">
      <alignment horizontal="center"/>
      <protection locked="0"/>
    </xf>
    <xf numFmtId="0" fontId="21" fillId="4" borderId="0" xfId="1" applyFont="1" applyFill="1" applyBorder="1"/>
    <xf numFmtId="43" fontId="3" fillId="2" borderId="0" xfId="6" applyFont="1" applyFill="1" applyBorder="1" applyAlignment="1">
      <alignment horizontal="left"/>
    </xf>
    <xf numFmtId="0" fontId="10" fillId="0" borderId="16" xfId="0" applyFont="1" applyBorder="1"/>
    <xf numFmtId="0" fontId="2" fillId="0" borderId="9" xfId="7" applyFont="1" applyBorder="1"/>
    <xf numFmtId="43" fontId="10" fillId="2" borderId="0" xfId="6" applyFont="1" applyFill="1" applyBorder="1"/>
    <xf numFmtId="0" fontId="55" fillId="2" borderId="0" xfId="1" applyFont="1" applyFill="1" applyBorder="1"/>
    <xf numFmtId="0" fontId="55" fillId="2" borderId="0" xfId="7" applyFont="1" applyFill="1" applyBorder="1"/>
    <xf numFmtId="0" fontId="11" fillId="0" borderId="0" xfId="0" applyFont="1" applyFill="1" applyAlignment="1">
      <alignment horizontal="center"/>
    </xf>
    <xf numFmtId="0" fontId="30" fillId="2" borderId="0" xfId="0" applyFont="1" applyFill="1" applyBorder="1"/>
    <xf numFmtId="0" fontId="2" fillId="4" borderId="15" xfId="1" applyFont="1" applyFill="1" applyBorder="1"/>
    <xf numFmtId="0" fontId="2" fillId="4" borderId="16" xfId="1" applyFont="1" applyFill="1" applyBorder="1"/>
    <xf numFmtId="0" fontId="10" fillId="2" borderId="16" xfId="0" applyFont="1" applyFill="1" applyBorder="1"/>
    <xf numFmtId="0" fontId="50" fillId="0" borderId="0" xfId="1" applyFont="1" applyBorder="1" applyAlignment="1">
      <alignment horizontal="center"/>
    </xf>
    <xf numFmtId="0" fontId="10" fillId="0" borderId="0" xfId="0" applyFont="1" applyFill="1" applyAlignment="1">
      <alignment horizontal="center"/>
    </xf>
    <xf numFmtId="171" fontId="10" fillId="0" borderId="0" xfId="0" applyNumberFormat="1" applyFont="1" applyAlignment="1">
      <alignment horizontal="center"/>
    </xf>
    <xf numFmtId="0" fontId="2" fillId="0" borderId="15" xfId="1" applyFont="1" applyFill="1" applyBorder="1"/>
    <xf numFmtId="0" fontId="2" fillId="0" borderId="16" xfId="1" applyFont="1" applyFill="1" applyBorder="1"/>
    <xf numFmtId="0" fontId="2" fillId="0" borderId="15" xfId="1" applyFont="1" applyBorder="1" applyAlignment="1">
      <alignment wrapText="1"/>
    </xf>
    <xf numFmtId="0" fontId="22" fillId="0" borderId="15" xfId="1" applyFont="1" applyBorder="1"/>
    <xf numFmtId="0" fontId="32" fillId="0" borderId="16" xfId="1" applyFont="1" applyBorder="1" applyAlignment="1">
      <alignment horizontal="center"/>
    </xf>
    <xf numFmtId="15" fontId="15" fillId="0" borderId="0" xfId="1" applyNumberFormat="1" applyFont="1" applyBorder="1"/>
    <xf numFmtId="0" fontId="30" fillId="0" borderId="0" xfId="0" applyFont="1" applyBorder="1"/>
    <xf numFmtId="0" fontId="2" fillId="0" borderId="3" xfId="1" applyFont="1" applyBorder="1"/>
    <xf numFmtId="15" fontId="21" fillId="0" borderId="9" xfId="1" applyNumberFormat="1" applyFont="1" applyBorder="1"/>
    <xf numFmtId="174" fontId="10" fillId="0" borderId="0" xfId="0" applyNumberFormat="1" applyFont="1"/>
    <xf numFmtId="0" fontId="10" fillId="0" borderId="0" xfId="0" applyFont="1" applyAlignment="1">
      <alignment wrapText="1"/>
    </xf>
    <xf numFmtId="43" fontId="19" fillId="0" borderId="0" xfId="6" applyFont="1" applyFill="1" applyBorder="1"/>
    <xf numFmtId="4" fontId="19" fillId="0" borderId="0" xfId="6" applyNumberFormat="1" applyFont="1" applyFill="1" applyBorder="1"/>
    <xf numFmtId="0" fontId="56" fillId="0" borderId="0" xfId="0" applyFont="1"/>
    <xf numFmtId="0" fontId="21" fillId="0" borderId="0" xfId="0" applyFont="1" applyAlignment="1">
      <alignment horizontal="center"/>
    </xf>
    <xf numFmtId="0" fontId="21" fillId="0" borderId="0" xfId="0" applyFont="1"/>
    <xf numFmtId="0" fontId="21" fillId="0" borderId="0" xfId="0" applyFont="1" applyAlignment="1">
      <alignment horizontal="left"/>
    </xf>
    <xf numFmtId="174" fontId="21" fillId="0" borderId="0" xfId="0" applyNumberFormat="1" applyFont="1" applyAlignment="1">
      <alignment horizontal="center"/>
    </xf>
    <xf numFmtId="174" fontId="21" fillId="0" borderId="0" xfId="0" applyNumberFormat="1" applyFont="1"/>
    <xf numFmtId="0" fontId="21" fillId="0" borderId="0" xfId="0" applyFont="1" applyAlignment="1">
      <alignment wrapText="1"/>
    </xf>
    <xf numFmtId="43" fontId="21" fillId="0" borderId="0" xfId="6" applyFont="1" applyBorder="1"/>
    <xf numFmtId="0" fontId="10" fillId="0" borderId="0" xfId="0" applyFont="1" applyAlignment="1">
      <alignment vertical="center"/>
    </xf>
    <xf numFmtId="0" fontId="22" fillId="0" borderId="0" xfId="0" applyFont="1" applyAlignment="1">
      <alignment horizontal="center"/>
    </xf>
    <xf numFmtId="172" fontId="10" fillId="0" borderId="0" xfId="0" applyNumberFormat="1" applyFont="1" applyBorder="1" applyAlignment="1"/>
    <xf numFmtId="0" fontId="10" fillId="0" borderId="15" xfId="0" applyFont="1" applyBorder="1"/>
    <xf numFmtId="0" fontId="10" fillId="0" borderId="16" xfId="0" applyFont="1" applyBorder="1" applyAlignment="1">
      <alignment vertical="center"/>
    </xf>
    <xf numFmtId="0" fontId="10" fillId="0" borderId="15" xfId="0" applyFont="1" applyFill="1" applyBorder="1"/>
    <xf numFmtId="0" fontId="10" fillId="0" borderId="16" xfId="0" applyFont="1" applyFill="1" applyBorder="1"/>
    <xf numFmtId="0" fontId="10" fillId="0" borderId="0" xfId="0" applyFont="1" applyFill="1" applyBorder="1" applyAlignment="1"/>
    <xf numFmtId="0" fontId="10" fillId="0" borderId="9" xfId="0" applyFont="1" applyBorder="1" applyAlignment="1">
      <alignment wrapText="1"/>
    </xf>
    <xf numFmtId="0" fontId="22" fillId="0" borderId="0" xfId="0" applyFont="1"/>
    <xf numFmtId="0" fontId="14" fillId="0" borderId="0" xfId="0" applyFont="1"/>
    <xf numFmtId="0" fontId="22" fillId="0" borderId="0" xfId="0" applyFont="1" applyAlignment="1">
      <alignment wrapText="1"/>
    </xf>
    <xf numFmtId="0" fontId="22" fillId="2" borderId="15" xfId="0" applyFont="1" applyFill="1" applyBorder="1"/>
    <xf numFmtId="0" fontId="22" fillId="0" borderId="15" xfId="0" applyFont="1" applyBorder="1"/>
    <xf numFmtId="0" fontId="2" fillId="0" borderId="16" xfId="1" applyFont="1" applyBorder="1" applyAlignment="1">
      <alignment wrapText="1"/>
    </xf>
    <xf numFmtId="0" fontId="14" fillId="0" borderId="15" xfId="0" applyFont="1" applyBorder="1"/>
    <xf numFmtId="0" fontId="14" fillId="0" borderId="0" xfId="0" applyFont="1" applyBorder="1"/>
    <xf numFmtId="0" fontId="22" fillId="2" borderId="16" xfId="0" applyFont="1" applyFill="1" applyBorder="1"/>
    <xf numFmtId="0" fontId="22" fillId="0" borderId="16" xfId="0" applyFont="1" applyBorder="1"/>
    <xf numFmtId="0" fontId="14" fillId="0" borderId="16" xfId="0" applyFont="1" applyBorder="1"/>
    <xf numFmtId="0" fontId="51" fillId="0" borderId="0" xfId="0" applyFont="1" applyAlignment="1">
      <alignment horizontal="center"/>
    </xf>
    <xf numFmtId="0" fontId="9" fillId="2" borderId="0" xfId="0" applyFont="1" applyFill="1" applyBorder="1" applyAlignment="1">
      <alignment horizontal="left"/>
    </xf>
    <xf numFmtId="0" fontId="51" fillId="0" borderId="16" xfId="0" applyFont="1" applyBorder="1" applyAlignment="1">
      <alignment horizontal="center"/>
    </xf>
    <xf numFmtId="0" fontId="27" fillId="0" borderId="16" xfId="0" applyFont="1" applyBorder="1"/>
    <xf numFmtId="0" fontId="2" fillId="0" borderId="9" xfId="3" applyFont="1" applyBorder="1"/>
    <xf numFmtId="0" fontId="11" fillId="2" borderId="0" xfId="0" applyFont="1" applyFill="1" applyBorder="1" applyAlignment="1">
      <alignment horizontal="left"/>
    </xf>
    <xf numFmtId="170" fontId="10" fillId="2" borderId="0" xfId="0" applyNumberFormat="1" applyFont="1" applyFill="1" applyBorder="1" applyAlignment="1">
      <alignment horizontal="left"/>
    </xf>
    <xf numFmtId="171" fontId="10" fillId="0" borderId="0" xfId="0" applyNumberFormat="1" applyFont="1" applyBorder="1" applyAlignment="1">
      <alignment horizontal="center"/>
    </xf>
    <xf numFmtId="0" fontId="10" fillId="0" borderId="0" xfId="0" applyFont="1" applyFill="1" applyBorder="1"/>
    <xf numFmtId="0" fontId="4" fillId="0" borderId="0" xfId="1" applyFont="1" applyBorder="1"/>
    <xf numFmtId="0" fontId="2" fillId="0" borderId="11" xfId="1" applyFont="1" applyBorder="1" applyAlignment="1">
      <alignment horizontal="center"/>
    </xf>
    <xf numFmtId="0" fontId="4" fillId="0" borderId="15" xfId="1" applyFont="1" applyBorder="1"/>
    <xf numFmtId="0" fontId="4" fillId="0" borderId="0" xfId="1" applyFont="1" applyBorder="1" applyAlignment="1">
      <alignment horizontal="center"/>
    </xf>
    <xf numFmtId="0" fontId="0" fillId="0" borderId="16" xfId="0" applyBorder="1"/>
    <xf numFmtId="0" fontId="14" fillId="0" borderId="15" xfId="1" applyFont="1" applyFill="1" applyBorder="1" applyAlignment="1">
      <alignment horizontal="center" vertical="center" wrapText="1"/>
    </xf>
    <xf numFmtId="0" fontId="14" fillId="0" borderId="15" xfId="1" applyFont="1" applyFill="1" applyBorder="1"/>
    <xf numFmtId="0" fontId="14" fillId="0" borderId="15" xfId="1" applyFont="1" applyBorder="1"/>
    <xf numFmtId="0" fontId="0" fillId="0" borderId="15" xfId="0" applyBorder="1"/>
    <xf numFmtId="0" fontId="22" fillId="0" borderId="9" xfId="1" applyFont="1" applyBorder="1"/>
    <xf numFmtId="0" fontId="2" fillId="0" borderId="4" xfId="1" applyFont="1" applyBorder="1"/>
    <xf numFmtId="0" fontId="22" fillId="0" borderId="0" xfId="1" applyFont="1" applyBorder="1" applyAlignment="1">
      <alignment horizontal="right"/>
    </xf>
    <xf numFmtId="2" fontId="2" fillId="0" borderId="0" xfId="1" applyNumberFormat="1" applyFont="1" applyBorder="1" applyAlignment="1">
      <alignment wrapText="1"/>
    </xf>
    <xf numFmtId="0" fontId="3" fillId="0" borderId="16" xfId="1" applyFont="1" applyBorder="1" applyAlignment="1"/>
    <xf numFmtId="0" fontId="22" fillId="0" borderId="0" xfId="1" applyFont="1" applyBorder="1" applyAlignment="1">
      <alignment wrapText="1"/>
    </xf>
    <xf numFmtId="2" fontId="22" fillId="0" borderId="0" xfId="1" applyNumberFormat="1" applyFont="1" applyBorder="1" applyAlignment="1">
      <alignment wrapText="1"/>
    </xf>
    <xf numFmtId="0" fontId="21" fillId="0" borderId="9" xfId="1" applyFont="1" applyBorder="1"/>
    <xf numFmtId="0" fontId="10" fillId="2" borderId="0" xfId="1" applyFont="1" applyFill="1" applyBorder="1"/>
    <xf numFmtId="0" fontId="34" fillId="0" borderId="15" xfId="0" applyFont="1" applyBorder="1"/>
    <xf numFmtId="0" fontId="34" fillId="0" borderId="16" xfId="0" applyFont="1" applyBorder="1"/>
    <xf numFmtId="0" fontId="31" fillId="0" borderId="15" xfId="0" applyFont="1" applyBorder="1" applyAlignment="1">
      <alignment horizontal="center"/>
    </xf>
    <xf numFmtId="0" fontId="31" fillId="0" borderId="0" xfId="0" applyFont="1" applyBorder="1" applyAlignment="1">
      <alignment horizontal="center"/>
    </xf>
    <xf numFmtId="0" fontId="31" fillId="0" borderId="16" xfId="0" applyFont="1" applyBorder="1" applyAlignment="1">
      <alignment horizontal="center"/>
    </xf>
    <xf numFmtId="0" fontId="34" fillId="0" borderId="0" xfId="0" applyFont="1" applyBorder="1"/>
    <xf numFmtId="0" fontId="2" fillId="0" borderId="16" xfId="1" applyFont="1" applyBorder="1"/>
    <xf numFmtId="0" fontId="2" fillId="0" borderId="0" xfId="1" applyFont="1" applyBorder="1"/>
    <xf numFmtId="43" fontId="13" fillId="2" borderId="0" xfId="6" applyNumberFormat="1" applyFont="1" applyFill="1" applyBorder="1" applyAlignment="1">
      <alignment horizontal="center" vertical="center"/>
    </xf>
    <xf numFmtId="0" fontId="2" fillId="0" borderId="27" xfId="1" applyFont="1" applyBorder="1"/>
    <xf numFmtId="0" fontId="2" fillId="0" borderId="28" xfId="1" applyFont="1" applyBorder="1"/>
    <xf numFmtId="0" fontId="2" fillId="0" borderId="28" xfId="1" applyFont="1" applyBorder="1" applyAlignment="1">
      <alignment wrapText="1"/>
    </xf>
    <xf numFmtId="0" fontId="2" fillId="0" borderId="29" xfId="1" applyFont="1" applyBorder="1"/>
    <xf numFmtId="0" fontId="2" fillId="4" borderId="0" xfId="1" applyFont="1" applyFill="1" applyBorder="1" applyAlignment="1">
      <alignment wrapText="1"/>
    </xf>
    <xf numFmtId="0" fontId="20" fillId="4" borderId="0" xfId="1" applyFont="1" applyFill="1" applyBorder="1" applyAlignment="1">
      <alignment horizontal="right"/>
    </xf>
    <xf numFmtId="43" fontId="22" fillId="4" borderId="25" xfId="6" applyFont="1" applyFill="1" applyBorder="1" applyAlignment="1" applyProtection="1">
      <alignment horizontal="left"/>
    </xf>
    <xf numFmtId="4" fontId="20" fillId="4" borderId="0" xfId="1" applyNumberFormat="1" applyFont="1" applyFill="1" applyBorder="1" applyAlignment="1"/>
    <xf numFmtId="43" fontId="20" fillId="4" borderId="25" xfId="6" applyFont="1" applyFill="1" applyBorder="1" applyAlignment="1">
      <alignment horizontal="right"/>
    </xf>
    <xf numFmtId="0" fontId="2" fillId="4" borderId="27" xfId="1" applyFont="1" applyFill="1" applyBorder="1"/>
    <xf numFmtId="0" fontId="2" fillId="4" borderId="28" xfId="1" applyFont="1" applyFill="1" applyBorder="1"/>
    <xf numFmtId="0" fontId="2" fillId="4" borderId="28" xfId="1" applyFont="1" applyFill="1" applyBorder="1" applyAlignment="1">
      <alignment wrapText="1"/>
    </xf>
    <xf numFmtId="4" fontId="2" fillId="4" borderId="28" xfId="1" applyNumberFormat="1" applyFont="1" applyFill="1" applyBorder="1"/>
    <xf numFmtId="0" fontId="2" fillId="4" borderId="29" xfId="1" applyFont="1" applyFill="1" applyBorder="1"/>
    <xf numFmtId="4" fontId="2" fillId="4" borderId="0" xfId="1" applyNumberFormat="1" applyFont="1" applyFill="1" applyBorder="1"/>
    <xf numFmtId="0" fontId="3" fillId="4" borderId="15" xfId="1" applyFont="1" applyFill="1" applyBorder="1" applyAlignment="1">
      <alignment horizontal="center" wrapText="1"/>
    </xf>
    <xf numFmtId="0" fontId="3" fillId="4" borderId="16" xfId="1" applyFont="1" applyFill="1" applyBorder="1" applyAlignment="1">
      <alignment horizontal="center" wrapText="1"/>
    </xf>
    <xf numFmtId="0" fontId="2" fillId="4" borderId="25" xfId="1" applyFont="1" applyFill="1" applyBorder="1" applyAlignment="1" applyProtection="1">
      <alignment horizontal="center"/>
      <protection locked="0"/>
    </xf>
    <xf numFmtId="0" fontId="2" fillId="4" borderId="30" xfId="1" applyFont="1" applyFill="1" applyBorder="1" applyAlignment="1" applyProtection="1">
      <alignment horizontal="center"/>
      <protection locked="0"/>
    </xf>
    <xf numFmtId="0" fontId="2" fillId="4" borderId="30" xfId="1" applyFont="1" applyFill="1" applyBorder="1" applyAlignment="1" applyProtection="1">
      <alignment wrapText="1"/>
      <protection locked="0"/>
    </xf>
    <xf numFmtId="4" fontId="2" fillId="4" borderId="25" xfId="1" applyNumberFormat="1" applyFont="1" applyFill="1" applyBorder="1" applyProtection="1">
      <protection locked="0"/>
    </xf>
    <xf numFmtId="4" fontId="2" fillId="4" borderId="25" xfId="1" applyNumberFormat="1" applyFont="1" applyFill="1" applyBorder="1"/>
    <xf numFmtId="0" fontId="2" fillId="4" borderId="25" xfId="1" applyFont="1" applyFill="1" applyBorder="1"/>
    <xf numFmtId="0" fontId="2" fillId="4" borderId="32" xfId="1" applyFont="1" applyFill="1" applyBorder="1" applyAlignment="1" applyProtection="1">
      <alignment horizontal="center"/>
      <protection locked="0"/>
    </xf>
    <xf numFmtId="0" fontId="2" fillId="4" borderId="27" xfId="1" applyFont="1" applyFill="1" applyBorder="1" applyAlignment="1" applyProtection="1">
      <alignment horizontal="center"/>
      <protection locked="0"/>
    </xf>
    <xf numFmtId="0" fontId="2" fillId="4" borderId="27" xfId="1" applyFont="1" applyFill="1" applyBorder="1" applyAlignment="1" applyProtection="1">
      <alignment wrapText="1"/>
      <protection locked="0"/>
    </xf>
    <xf numFmtId="4" fontId="3" fillId="4" borderId="25" xfId="5" applyNumberFormat="1" applyFont="1" applyFill="1" applyBorder="1" applyProtection="1"/>
    <xf numFmtId="4" fontId="2" fillId="2" borderId="0" xfId="1" applyNumberFormat="1" applyFont="1" applyFill="1" applyBorder="1"/>
    <xf numFmtId="0" fontId="19" fillId="2" borderId="0" xfId="1" applyFont="1" applyFill="1" applyBorder="1" applyAlignment="1">
      <alignment horizontal="right"/>
    </xf>
    <xf numFmtId="0" fontId="2" fillId="2" borderId="16" xfId="1" applyFont="1" applyFill="1" applyBorder="1"/>
    <xf numFmtId="0" fontId="32" fillId="2" borderId="15" xfId="1" applyFont="1" applyFill="1" applyBorder="1"/>
    <xf numFmtId="0" fontId="32" fillId="2" borderId="16" xfId="1" applyFont="1" applyFill="1" applyBorder="1"/>
    <xf numFmtId="0" fontId="2" fillId="2" borderId="15" xfId="1" applyFont="1" applyFill="1" applyBorder="1" applyAlignment="1">
      <alignment horizontal="center"/>
    </xf>
    <xf numFmtId="0" fontId="0" fillId="2" borderId="16" xfId="0" applyFill="1" applyBorder="1" applyAlignment="1">
      <alignment horizontal="center"/>
    </xf>
    <xf numFmtId="0" fontId="21" fillId="2" borderId="15" xfId="1" applyFont="1" applyFill="1" applyBorder="1" applyAlignment="1">
      <alignment horizontal="center"/>
    </xf>
    <xf numFmtId="0" fontId="21" fillId="2" borderId="16" xfId="1" applyFont="1" applyFill="1" applyBorder="1" applyAlignment="1">
      <alignment horizontal="center"/>
    </xf>
    <xf numFmtId="0" fontId="21" fillId="2" borderId="15" xfId="1" applyFont="1" applyFill="1" applyBorder="1"/>
    <xf numFmtId="0" fontId="21" fillId="2" borderId="16" xfId="1" applyFont="1" applyFill="1" applyBorder="1"/>
    <xf numFmtId="0" fontId="0" fillId="2" borderId="3" xfId="0" applyFill="1" applyBorder="1"/>
    <xf numFmtId="0" fontId="0" fillId="2" borderId="9" xfId="0" applyFill="1" applyBorder="1"/>
    <xf numFmtId="0" fontId="0" fillId="2" borderId="4" xfId="0" applyFill="1" applyBorder="1"/>
    <xf numFmtId="43" fontId="10" fillId="2" borderId="25" xfId="6" applyFont="1" applyFill="1" applyBorder="1"/>
    <xf numFmtId="0" fontId="10" fillId="2" borderId="27" xfId="0" applyFont="1" applyFill="1" applyBorder="1"/>
    <xf numFmtId="0" fontId="10" fillId="2" borderId="28" xfId="0" applyFont="1" applyFill="1" applyBorder="1"/>
    <xf numFmtId="0" fontId="10" fillId="2" borderId="29" xfId="0" applyFont="1" applyFill="1" applyBorder="1"/>
    <xf numFmtId="0" fontId="10" fillId="2" borderId="15" xfId="0" applyFont="1" applyFill="1" applyBorder="1"/>
    <xf numFmtId="170" fontId="22" fillId="0" borderId="0" xfId="1" applyNumberFormat="1" applyFont="1" applyBorder="1" applyAlignment="1">
      <alignment horizontal="left"/>
    </xf>
    <xf numFmtId="0" fontId="26" fillId="2" borderId="15" xfId="0" applyFont="1" applyFill="1" applyBorder="1"/>
    <xf numFmtId="0" fontId="26" fillId="2" borderId="16" xfId="0" applyFont="1" applyFill="1" applyBorder="1"/>
    <xf numFmtId="0" fontId="10" fillId="2" borderId="16" xfId="0" applyFont="1" applyFill="1" applyBorder="1" applyAlignment="1">
      <alignment wrapText="1"/>
    </xf>
    <xf numFmtId="0" fontId="37" fillId="2" borderId="0" xfId="0" applyFont="1" applyFill="1" applyBorder="1" applyAlignment="1">
      <alignment horizontal="right"/>
    </xf>
    <xf numFmtId="15" fontId="33" fillId="0" borderId="15" xfId="1" applyNumberFormat="1" applyFont="1" applyBorder="1" applyAlignment="1">
      <alignment horizontal="center"/>
    </xf>
    <xf numFmtId="15" fontId="21" fillId="0" borderId="15" xfId="1" applyNumberFormat="1" applyFont="1" applyBorder="1" applyAlignment="1">
      <alignment horizontal="center"/>
    </xf>
    <xf numFmtId="15" fontId="43" fillId="0" borderId="15" xfId="1" applyNumberFormat="1" applyFont="1" applyBorder="1" applyAlignment="1">
      <alignment horizontal="center"/>
    </xf>
    <xf numFmtId="15" fontId="21" fillId="0" borderId="15" xfId="1" applyNumberFormat="1" applyFont="1" applyBorder="1"/>
    <xf numFmtId="0" fontId="10" fillId="2" borderId="3" xfId="0" applyFont="1" applyFill="1" applyBorder="1"/>
    <xf numFmtId="0" fontId="10" fillId="2" borderId="4" xfId="0" applyFont="1" applyFill="1" applyBorder="1"/>
    <xf numFmtId="0" fontId="50" fillId="2" borderId="16" xfId="3" applyFont="1" applyFill="1" applyBorder="1" applyAlignment="1">
      <alignment horizontal="center"/>
    </xf>
    <xf numFmtId="0" fontId="22" fillId="2" borderId="16" xfId="3" applyFont="1" applyFill="1" applyBorder="1" applyAlignment="1">
      <alignment horizontal="center"/>
    </xf>
    <xf numFmtId="0" fontId="0" fillId="2" borderId="16" xfId="0" applyFont="1" applyFill="1" applyBorder="1"/>
    <xf numFmtId="173" fontId="2" fillId="0" borderId="0" xfId="1" applyNumberFormat="1" applyFont="1"/>
    <xf numFmtId="0" fontId="12" fillId="4" borderId="0" xfId="1" applyFont="1" applyFill="1" applyBorder="1" applyAlignment="1">
      <alignment horizontal="right"/>
    </xf>
    <xf numFmtId="0" fontId="3" fillId="2" borderId="0" xfId="1" applyFont="1" applyFill="1" applyBorder="1" applyAlignment="1">
      <alignment horizontal="right"/>
    </xf>
    <xf numFmtId="0" fontId="8" fillId="4" borderId="0" xfId="1" applyFont="1" applyFill="1" applyBorder="1" applyAlignment="1"/>
    <xf numFmtId="0" fontId="23" fillId="2" borderId="0" xfId="1" applyFont="1" applyFill="1" applyBorder="1" applyAlignment="1"/>
    <xf numFmtId="171" fontId="2" fillId="2" borderId="0" xfId="1" applyNumberFormat="1" applyFont="1" applyFill="1" applyBorder="1"/>
    <xf numFmtId="0" fontId="2" fillId="0" borderId="0" xfId="1" applyFont="1" applyAlignment="1">
      <alignment horizontal="center" vertical="center"/>
    </xf>
    <xf numFmtId="0" fontId="10" fillId="0" borderId="27" xfId="0" applyFont="1" applyBorder="1"/>
    <xf numFmtId="0" fontId="10" fillId="2" borderId="28" xfId="0" applyFont="1" applyFill="1" applyBorder="1" applyAlignment="1">
      <alignment wrapText="1"/>
    </xf>
    <xf numFmtId="0" fontId="10" fillId="0" borderId="29" xfId="0" applyFont="1" applyBorder="1"/>
    <xf numFmtId="4" fontId="2" fillId="2" borderId="0" xfId="1" applyNumberFormat="1" applyFont="1" applyFill="1" applyBorder="1" applyAlignment="1">
      <alignment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49" fontId="2" fillId="2" borderId="25" xfId="19" applyNumberFormat="1" applyFont="1" applyFill="1" applyBorder="1" applyAlignment="1">
      <alignment horizontal="center" wrapText="1"/>
    </xf>
    <xf numFmtId="49" fontId="46" fillId="2" borderId="25" xfId="10" applyNumberFormat="1" applyFont="1" applyFill="1" applyBorder="1" applyAlignment="1">
      <alignment horizontal="right"/>
    </xf>
    <xf numFmtId="0" fontId="3" fillId="0" borderId="0" xfId="15" applyFont="1" applyBorder="1" applyAlignment="1">
      <alignment horizontal="right"/>
    </xf>
    <xf numFmtId="0" fontId="2" fillId="2" borderId="9" xfId="1" applyFont="1" applyFill="1" applyBorder="1"/>
    <xf numFmtId="0" fontId="2" fillId="2" borderId="9" xfId="1" applyFont="1" applyFill="1" applyBorder="1" applyAlignment="1">
      <alignment wrapText="1"/>
    </xf>
    <xf numFmtId="43" fontId="20" fillId="0" borderId="0" xfId="6" applyFont="1" applyFill="1" applyBorder="1" applyAlignment="1" applyProtection="1">
      <alignment horizontal="left"/>
    </xf>
    <xf numFmtId="1" fontId="15" fillId="0" borderId="0" xfId="15" applyNumberFormat="1" applyFont="1" applyFill="1" applyBorder="1" applyAlignment="1"/>
    <xf numFmtId="0" fontId="2" fillId="0" borderId="28" xfId="20" applyFont="1" applyBorder="1"/>
    <xf numFmtId="0" fontId="2" fillId="0" borderId="29" xfId="20" applyFont="1" applyBorder="1"/>
    <xf numFmtId="0" fontId="2" fillId="0" borderId="16" xfId="20" applyFont="1" applyBorder="1"/>
    <xf numFmtId="0" fontId="2" fillId="0" borderId="0" xfId="15" applyFont="1" applyBorder="1"/>
    <xf numFmtId="0" fontId="22" fillId="0" borderId="16" xfId="20" applyFont="1" applyBorder="1"/>
    <xf numFmtId="1" fontId="22" fillId="5" borderId="25" xfId="15" applyNumberFormat="1" applyFont="1" applyFill="1" applyBorder="1" applyAlignment="1" applyProtection="1">
      <alignment horizontal="center"/>
      <protection locked="0"/>
    </xf>
    <xf numFmtId="4" fontId="22" fillId="5" borderId="25" xfId="15" applyNumberFormat="1" applyFont="1" applyFill="1" applyBorder="1" applyAlignment="1" applyProtection="1">
      <alignment horizontal="center"/>
      <protection locked="0"/>
    </xf>
    <xf numFmtId="0" fontId="22" fillId="5" borderId="25" xfId="15" applyNumberFormat="1" applyFont="1" applyFill="1" applyBorder="1" applyAlignment="1" applyProtection="1">
      <alignment horizontal="center"/>
      <protection locked="0"/>
    </xf>
    <xf numFmtId="0" fontId="2" fillId="0" borderId="16" xfId="20" applyFont="1" applyFill="1" applyBorder="1"/>
    <xf numFmtId="0" fontId="2" fillId="0" borderId="9" xfId="20" applyFont="1" applyFill="1" applyBorder="1"/>
    <xf numFmtId="0" fontId="2" fillId="0" borderId="4" xfId="20" applyFont="1" applyFill="1" applyBorder="1"/>
    <xf numFmtId="0" fontId="2" fillId="0" borderId="16" xfId="20" applyFont="1" applyBorder="1" applyAlignment="1">
      <alignment horizontal="center"/>
    </xf>
    <xf numFmtId="1" fontId="22" fillId="5" borderId="25" xfId="15" applyNumberFormat="1" applyFont="1" applyFill="1" applyBorder="1" applyAlignment="1" applyProtection="1">
      <alignment horizontal="center"/>
    </xf>
    <xf numFmtId="0" fontId="14" fillId="0" borderId="0" xfId="0" applyFont="1" applyFill="1"/>
    <xf numFmtId="0" fontId="2" fillId="0" borderId="27" xfId="20" applyFont="1" applyBorder="1"/>
    <xf numFmtId="0" fontId="2" fillId="0" borderId="15" xfId="20" applyFont="1" applyBorder="1"/>
    <xf numFmtId="0" fontId="6" fillId="2" borderId="0" xfId="8" applyFont="1" applyFill="1" applyBorder="1" applyAlignment="1">
      <alignment horizontal="center"/>
    </xf>
    <xf numFmtId="0" fontId="4" fillId="2" borderId="0" xfId="8" applyFont="1" applyFill="1" applyBorder="1"/>
    <xf numFmtId="0" fontId="2" fillId="0" borderId="15" xfId="20" applyFont="1" applyFill="1" applyBorder="1"/>
    <xf numFmtId="0" fontId="2" fillId="0" borderId="3" xfId="20" applyFont="1" applyBorder="1"/>
    <xf numFmtId="0" fontId="2" fillId="0" borderId="9" xfId="20" applyFont="1" applyBorder="1"/>
    <xf numFmtId="0" fontId="2" fillId="0" borderId="4" xfId="20" applyFont="1" applyBorder="1"/>
    <xf numFmtId="0" fontId="2" fillId="0" borderId="28" xfId="20" applyFont="1" applyBorder="1" applyAlignment="1">
      <alignment horizontal="center"/>
    </xf>
    <xf numFmtId="0" fontId="2" fillId="0" borderId="9" xfId="20" applyFont="1" applyBorder="1" applyAlignment="1">
      <alignment horizontal="center"/>
    </xf>
    <xf numFmtId="172" fontId="22" fillId="0" borderId="0" xfId="0" applyNumberFormat="1" applyFont="1" applyBorder="1" applyAlignment="1"/>
    <xf numFmtId="0" fontId="14" fillId="0" borderId="0" xfId="0" applyFont="1" applyAlignment="1">
      <alignment horizontal="center"/>
    </xf>
    <xf numFmtId="0" fontId="14" fillId="2" borderId="0" xfId="0" applyFont="1" applyFill="1" applyBorder="1" applyAlignment="1">
      <alignment wrapText="1"/>
    </xf>
    <xf numFmtId="0" fontId="14" fillId="2" borderId="0" xfId="0" applyFont="1" applyFill="1" applyBorder="1"/>
    <xf numFmtId="43" fontId="14" fillId="2" borderId="0" xfId="6" applyFont="1" applyFill="1" applyBorder="1"/>
    <xf numFmtId="0" fontId="14" fillId="2" borderId="0" xfId="0" applyFont="1" applyFill="1" applyBorder="1" applyAlignment="1">
      <alignment horizontal="center"/>
    </xf>
    <xf numFmtId="0" fontId="14" fillId="0" borderId="0" xfId="0" applyFont="1" applyAlignment="1">
      <alignment wrapText="1"/>
    </xf>
    <xf numFmtId="43" fontId="14" fillId="0" borderId="0" xfId="6" applyFont="1"/>
    <xf numFmtId="0" fontId="11" fillId="2" borderId="0" xfId="0" applyFont="1" applyFill="1" applyBorder="1" applyAlignment="1"/>
    <xf numFmtId="0" fontId="2" fillId="0" borderId="0" xfId="0" applyFont="1" applyFill="1"/>
    <xf numFmtId="0" fontId="2" fillId="0" borderId="0" xfId="0" applyFont="1"/>
    <xf numFmtId="0" fontId="14" fillId="0" borderId="28" xfId="0" applyFont="1" applyBorder="1" applyAlignment="1">
      <alignment wrapText="1"/>
    </xf>
    <xf numFmtId="0" fontId="14" fillId="0" borderId="28" xfId="0" applyFont="1" applyBorder="1"/>
    <xf numFmtId="43" fontId="14" fillId="0" borderId="28" xfId="6" applyFont="1" applyBorder="1"/>
    <xf numFmtId="0" fontId="14" fillId="0" borderId="28" xfId="0" applyFont="1" applyBorder="1" applyAlignment="1">
      <alignment horizontal="center"/>
    </xf>
    <xf numFmtId="0" fontId="14" fillId="0" borderId="29" xfId="0" applyFont="1" applyBorder="1"/>
    <xf numFmtId="4" fontId="14" fillId="2" borderId="0" xfId="0" applyNumberFormat="1" applyFont="1" applyFill="1" applyBorder="1"/>
    <xf numFmtId="0" fontId="2" fillId="0" borderId="16" xfId="0" applyFont="1" applyFill="1" applyBorder="1"/>
    <xf numFmtId="0" fontId="2" fillId="0" borderId="15" xfId="0" applyFont="1" applyBorder="1"/>
    <xf numFmtId="0" fontId="2" fillId="0" borderId="16" xfId="0" applyFont="1" applyBorder="1"/>
    <xf numFmtId="0" fontId="14" fillId="0" borderId="15" xfId="0" applyFont="1" applyFill="1" applyBorder="1"/>
    <xf numFmtId="0" fontId="14" fillId="0" borderId="16" xfId="0" applyFont="1" applyFill="1" applyBorder="1"/>
    <xf numFmtId="165" fontId="14" fillId="0" borderId="16" xfId="0" applyNumberFormat="1" applyFont="1" applyBorder="1"/>
    <xf numFmtId="0" fontId="14" fillId="0" borderId="3" xfId="0" applyFont="1" applyBorder="1"/>
    <xf numFmtId="0" fontId="14" fillId="2" borderId="9" xfId="0" applyFont="1" applyFill="1" applyBorder="1" applyAlignment="1">
      <alignment wrapText="1"/>
    </xf>
    <xf numFmtId="0" fontId="14" fillId="2" borderId="9" xfId="0" applyFont="1" applyFill="1" applyBorder="1"/>
    <xf numFmtId="43" fontId="14" fillId="2" borderId="9" xfId="6" applyFont="1" applyFill="1" applyBorder="1"/>
    <xf numFmtId="0" fontId="10" fillId="2" borderId="9" xfId="0" applyFont="1" applyFill="1" applyBorder="1" applyAlignment="1">
      <alignment wrapText="1"/>
    </xf>
    <xf numFmtId="0" fontId="12" fillId="0" borderId="0" xfId="20" applyFont="1" applyBorder="1" applyAlignment="1">
      <alignment horizontal="right"/>
    </xf>
    <xf numFmtId="0" fontId="3" fillId="0" borderId="0" xfId="20" applyFont="1" applyBorder="1" applyAlignment="1">
      <alignment horizontal="right"/>
    </xf>
    <xf numFmtId="0" fontId="2" fillId="0" borderId="28" xfId="20" applyFont="1" applyBorder="1" applyAlignment="1"/>
    <xf numFmtId="0" fontId="2" fillId="0" borderId="15" xfId="20" applyFont="1" applyBorder="1" applyAlignment="1">
      <alignment horizontal="center"/>
    </xf>
    <xf numFmtId="0" fontId="2" fillId="0" borderId="15" xfId="20" applyFont="1" applyBorder="1" applyAlignment="1">
      <alignment horizontal="left"/>
    </xf>
    <xf numFmtId="0" fontId="2" fillId="0" borderId="16" xfId="20" applyFont="1" applyBorder="1" applyAlignment="1">
      <alignment horizontal="left"/>
    </xf>
    <xf numFmtId="0" fontId="2" fillId="0" borderId="3" xfId="20" applyFont="1" applyFill="1" applyBorder="1"/>
    <xf numFmtId="0" fontId="2" fillId="0" borderId="9" xfId="20" applyFont="1" applyFill="1" applyBorder="1" applyAlignment="1">
      <alignment horizontal="center"/>
    </xf>
    <xf numFmtId="43" fontId="39" fillId="0" borderId="16" xfId="21" applyFont="1" applyBorder="1" applyProtection="1">
      <protection locked="0"/>
    </xf>
    <xf numFmtId="0" fontId="40" fillId="0" borderId="16" xfId="20" applyFont="1" applyBorder="1" applyAlignment="1" applyProtection="1">
      <alignment horizontal="left"/>
      <protection locked="0"/>
    </xf>
    <xf numFmtId="0" fontId="39" fillId="0" borderId="16" xfId="20" applyFont="1" applyBorder="1" applyAlignment="1" applyProtection="1">
      <alignment horizontal="left"/>
      <protection locked="0"/>
    </xf>
    <xf numFmtId="171" fontId="12" fillId="4" borderId="0" xfId="20" applyNumberFormat="1" applyFont="1" applyFill="1" applyBorder="1" applyAlignment="1" applyProtection="1">
      <alignment horizontal="right"/>
    </xf>
    <xf numFmtId="0" fontId="12" fillId="4" borderId="0" xfId="20" applyFont="1" applyFill="1" applyBorder="1" applyAlignment="1" applyProtection="1">
      <alignment horizontal="right"/>
    </xf>
    <xf numFmtId="49" fontId="2" fillId="0" borderId="0" xfId="20" applyNumberFormat="1" applyFont="1" applyAlignment="1">
      <alignment horizontal="center"/>
    </xf>
    <xf numFmtId="49" fontId="2" fillId="0" borderId="28" xfId="20" applyNumberFormat="1" applyFont="1" applyBorder="1" applyAlignment="1">
      <alignment horizontal="center"/>
    </xf>
    <xf numFmtId="0" fontId="2" fillId="0" borderId="28" xfId="20" applyFont="1" applyBorder="1" applyAlignment="1">
      <alignment horizontal="right"/>
    </xf>
    <xf numFmtId="49" fontId="2" fillId="0" borderId="0" xfId="20" applyNumberFormat="1" applyFont="1" applyBorder="1" applyAlignment="1">
      <alignment horizontal="center"/>
    </xf>
    <xf numFmtId="0" fontId="2" fillId="0" borderId="0" xfId="20" applyFont="1" applyBorder="1" applyAlignment="1">
      <alignment horizontal="right"/>
    </xf>
    <xf numFmtId="0" fontId="3" fillId="0" borderId="16" xfId="20" applyFont="1" applyBorder="1" applyAlignment="1"/>
    <xf numFmtId="49" fontId="2" fillId="0" borderId="0" xfId="20" applyNumberFormat="1" applyFont="1" applyFill="1" applyBorder="1" applyAlignment="1">
      <alignment horizontal="center"/>
    </xf>
    <xf numFmtId="0" fontId="12" fillId="0" borderId="0" xfId="20" applyFont="1" applyBorder="1" applyAlignment="1">
      <alignment horizontal="right" vertical="center"/>
    </xf>
    <xf numFmtId="49" fontId="2" fillId="0" borderId="9" xfId="20" applyNumberFormat="1" applyFont="1" applyBorder="1" applyAlignment="1">
      <alignment horizontal="center"/>
    </xf>
    <xf numFmtId="0" fontId="2" fillId="0" borderId="9" xfId="20" applyFont="1" applyBorder="1" applyAlignment="1">
      <alignment horizontal="right"/>
    </xf>
    <xf numFmtId="0" fontId="15" fillId="2" borderId="0" xfId="0" applyFont="1" applyFill="1"/>
    <xf numFmtId="0" fontId="12" fillId="2" borderId="0" xfId="0" applyFont="1" applyFill="1" applyBorder="1" applyAlignment="1">
      <alignment horizontal="left"/>
    </xf>
    <xf numFmtId="4" fontId="30" fillId="0" borderId="0" xfId="0" applyNumberFormat="1" applyFont="1" applyAlignment="1">
      <alignment wrapText="1"/>
    </xf>
    <xf numFmtId="0" fontId="15" fillId="2" borderId="0" xfId="0" applyFont="1" applyFill="1" applyBorder="1" applyAlignment="1" applyProtection="1"/>
    <xf numFmtId="0" fontId="30" fillId="0" borderId="0" xfId="0" applyFont="1" applyAlignment="1">
      <alignment wrapText="1"/>
    </xf>
    <xf numFmtId="0" fontId="30" fillId="0" borderId="0" xfId="0" applyFont="1" applyBorder="1" applyAlignment="1">
      <alignment wrapText="1"/>
    </xf>
    <xf numFmtId="4" fontId="30" fillId="0" borderId="0" xfId="0" applyNumberFormat="1" applyFont="1" applyBorder="1" applyAlignment="1">
      <alignment wrapText="1"/>
    </xf>
    <xf numFmtId="0" fontId="30" fillId="2" borderId="9" xfId="0" applyFont="1" applyFill="1" applyBorder="1" applyAlignment="1">
      <alignment horizontal="center"/>
    </xf>
    <xf numFmtId="0" fontId="15" fillId="2" borderId="0" xfId="0" applyFont="1" applyFill="1" applyBorder="1" applyAlignment="1" applyProtection="1">
      <protection locked="0"/>
    </xf>
    <xf numFmtId="0" fontId="30" fillId="2" borderId="0" xfId="0" applyFont="1" applyFill="1" applyBorder="1" applyAlignment="1"/>
    <xf numFmtId="0" fontId="30" fillId="0" borderId="27" xfId="0" applyFont="1" applyBorder="1"/>
    <xf numFmtId="0" fontId="15" fillId="2" borderId="28" xfId="0" applyFont="1" applyFill="1" applyBorder="1"/>
    <xf numFmtId="0" fontId="30" fillId="0" borderId="29" xfId="0" applyFont="1" applyBorder="1"/>
    <xf numFmtId="0" fontId="30" fillId="0" borderId="15" xfId="0" applyFont="1" applyBorder="1"/>
    <xf numFmtId="0" fontId="15" fillId="2" borderId="0" xfId="0" applyFont="1" applyFill="1" applyBorder="1"/>
    <xf numFmtId="0" fontId="30" fillId="0" borderId="16" xfId="0" applyFont="1" applyBorder="1"/>
    <xf numFmtId="0" fontId="15" fillId="2" borderId="0" xfId="0" applyFont="1" applyFill="1" applyBorder="1" applyAlignment="1"/>
    <xf numFmtId="0" fontId="12" fillId="2" borderId="0" xfId="0" applyFont="1" applyFill="1" applyBorder="1" applyAlignment="1" applyProtection="1">
      <alignment horizontal="right"/>
    </xf>
    <xf numFmtId="0" fontId="30" fillId="0" borderId="15" xfId="0" applyFont="1" applyBorder="1" applyAlignment="1">
      <alignment wrapText="1"/>
    </xf>
    <xf numFmtId="0" fontId="30" fillId="0" borderId="16" xfId="0" applyFont="1" applyBorder="1" applyAlignment="1">
      <alignment wrapText="1"/>
    </xf>
    <xf numFmtId="4" fontId="30" fillId="2" borderId="0" xfId="0" applyNumberFormat="1" applyFont="1" applyFill="1" applyBorder="1" applyAlignment="1">
      <alignment wrapText="1"/>
    </xf>
    <xf numFmtId="15" fontId="15" fillId="2" borderId="9" xfId="1" applyNumberFormat="1" applyFont="1" applyFill="1" applyBorder="1"/>
    <xf numFmtId="0" fontId="15" fillId="2" borderId="9" xfId="1" applyFont="1" applyFill="1" applyBorder="1"/>
    <xf numFmtId="0" fontId="15" fillId="2" borderId="9" xfId="1" applyFont="1" applyFill="1" applyBorder="1" applyAlignment="1">
      <alignment horizontal="center"/>
    </xf>
    <xf numFmtId="0" fontId="30" fillId="2" borderId="9" xfId="0" applyFont="1" applyFill="1" applyBorder="1"/>
    <xf numFmtId="0" fontId="15" fillId="0" borderId="4" xfId="1" applyFont="1" applyBorder="1"/>
    <xf numFmtId="0" fontId="3" fillId="0" borderId="0" xfId="1" applyFont="1" applyBorder="1" applyAlignment="1" applyProtection="1">
      <alignment horizontal="right"/>
    </xf>
    <xf numFmtId="0" fontId="3" fillId="0" borderId="9" xfId="1" applyFont="1" applyFill="1" applyBorder="1" applyAlignment="1">
      <alignment horizontal="right"/>
    </xf>
    <xf numFmtId="0" fontId="11" fillId="0" borderId="0" xfId="0" applyFont="1" applyFill="1" applyBorder="1" applyAlignment="1">
      <alignment horizontal="center"/>
    </xf>
    <xf numFmtId="0" fontId="20" fillId="0" borderId="0" xfId="1" applyFont="1" applyBorder="1" applyAlignment="1" applyProtection="1">
      <protection locked="0"/>
    </xf>
    <xf numFmtId="0" fontId="20" fillId="0" borderId="15" xfId="1" applyFont="1" applyFill="1" applyBorder="1" applyAlignment="1">
      <alignment horizontal="center"/>
    </xf>
    <xf numFmtId="0" fontId="20" fillId="0" borderId="0" xfId="1" applyFont="1" applyFill="1" applyBorder="1" applyAlignment="1">
      <alignment horizontal="center"/>
    </xf>
    <xf numFmtId="0" fontId="12" fillId="0" borderId="0" xfId="1" applyFont="1" applyFill="1" applyBorder="1" applyAlignment="1" applyProtection="1"/>
    <xf numFmtId="0" fontId="20" fillId="0" borderId="0" xfId="1" applyFont="1" applyFill="1" applyBorder="1" applyAlignment="1" applyProtection="1">
      <alignment horizontal="center"/>
    </xf>
    <xf numFmtId="0" fontId="20" fillId="0" borderId="0" xfId="1" applyFont="1" applyFill="1" applyBorder="1" applyAlignment="1" applyProtection="1">
      <alignment horizontal="right"/>
    </xf>
    <xf numFmtId="0" fontId="2" fillId="0" borderId="0" xfId="1" applyFont="1" applyFill="1" applyBorder="1" applyAlignment="1" applyProtection="1"/>
    <xf numFmtId="0" fontId="12" fillId="0" borderId="0" xfId="1" applyFont="1" applyFill="1" applyBorder="1" applyAlignment="1" applyProtection="1">
      <alignment horizontal="center"/>
      <protection locked="0"/>
    </xf>
    <xf numFmtId="0" fontId="32" fillId="0" borderId="15" xfId="1" applyFont="1" applyFill="1" applyBorder="1"/>
    <xf numFmtId="0" fontId="50" fillId="0" borderId="0" xfId="1" applyFont="1" applyFill="1" applyBorder="1" applyAlignment="1" applyProtection="1">
      <alignment horizontal="center"/>
      <protection locked="0"/>
    </xf>
    <xf numFmtId="0" fontId="32" fillId="0" borderId="0" xfId="1" applyFont="1" applyFill="1"/>
    <xf numFmtId="0" fontId="22" fillId="0" borderId="0" xfId="1" applyFont="1" applyFill="1" applyBorder="1"/>
    <xf numFmtId="0" fontId="20" fillId="0" borderId="0" xfId="1" applyFont="1" applyFill="1" applyBorder="1" applyAlignment="1"/>
    <xf numFmtId="0" fontId="20" fillId="0" borderId="0" xfId="1" applyFont="1" applyFill="1" applyBorder="1" applyAlignment="1">
      <alignment horizontal="left"/>
    </xf>
    <xf numFmtId="172" fontId="47" fillId="0" borderId="0" xfId="0" applyNumberFormat="1" applyFont="1" applyFill="1" applyBorder="1" applyAlignment="1"/>
    <xf numFmtId="0" fontId="2" fillId="0" borderId="3" xfId="1" applyFont="1" applyFill="1" applyBorder="1"/>
    <xf numFmtId="0" fontId="2" fillId="0" borderId="9" xfId="1" applyFont="1" applyFill="1" applyBorder="1" applyAlignment="1"/>
    <xf numFmtId="0" fontId="32" fillId="0" borderId="0" xfId="1" applyFont="1" applyFill="1" applyBorder="1"/>
    <xf numFmtId="0" fontId="32" fillId="0" borderId="16" xfId="1" applyFont="1" applyFill="1" applyBorder="1"/>
    <xf numFmtId="0" fontId="2" fillId="0" borderId="4" xfId="1" applyFont="1" applyFill="1" applyBorder="1"/>
    <xf numFmtId="0" fontId="2" fillId="0" borderId="14" xfId="1" applyFont="1" applyFill="1" applyBorder="1"/>
    <xf numFmtId="0" fontId="29" fillId="0" borderId="0" xfId="0" applyFont="1" applyBorder="1" applyAlignment="1"/>
    <xf numFmtId="172" fontId="30" fillId="0" borderId="0" xfId="0" applyNumberFormat="1" applyFont="1" applyBorder="1" applyAlignment="1"/>
    <xf numFmtId="0" fontId="15" fillId="0" borderId="0" xfId="3" applyFont="1" applyBorder="1" applyAlignment="1"/>
    <xf numFmtId="0" fontId="2" fillId="0" borderId="9" xfId="1" applyFont="1" applyBorder="1" applyAlignment="1">
      <alignment horizontal="center"/>
    </xf>
    <xf numFmtId="0" fontId="2" fillId="0" borderId="0" xfId="1" applyFont="1" applyBorder="1" applyAlignment="1">
      <alignment horizontal="center"/>
    </xf>
    <xf numFmtId="0" fontId="2" fillId="0" borderId="0" xfId="1" applyFont="1" applyFill="1" applyBorder="1"/>
    <xf numFmtId="0" fontId="12" fillId="0" borderId="15" xfId="15" applyFont="1" applyBorder="1" applyAlignment="1">
      <alignment horizontal="center"/>
    </xf>
    <xf numFmtId="0" fontId="12" fillId="0" borderId="0" xfId="15" applyFont="1" applyBorder="1" applyAlignment="1">
      <alignment horizontal="center"/>
    </xf>
    <xf numFmtId="0" fontId="12" fillId="0" borderId="16" xfId="15" applyFont="1" applyBorder="1" applyAlignment="1">
      <alignment horizontal="center"/>
    </xf>
    <xf numFmtId="0" fontId="22" fillId="2" borderId="0" xfId="11" applyFont="1" applyFill="1" applyBorder="1" applyAlignment="1">
      <alignment horizontal="center"/>
    </xf>
    <xf numFmtId="0" fontId="20" fillId="0" borderId="15" xfId="1" applyFont="1" applyBorder="1"/>
    <xf numFmtId="0" fontId="20" fillId="0" borderId="0" xfId="1" applyFont="1" applyBorder="1"/>
    <xf numFmtId="0" fontId="20" fillId="0" borderId="16" xfId="1" applyFont="1" applyBorder="1"/>
    <xf numFmtId="0" fontId="20" fillId="0" borderId="0" xfId="1" applyFont="1" applyBorder="1" applyAlignment="1" applyProtection="1">
      <alignment horizontal="left"/>
    </xf>
    <xf numFmtId="0" fontId="22" fillId="0" borderId="0" xfId="1" applyFont="1" applyBorder="1" applyAlignment="1"/>
    <xf numFmtId="0" fontId="54" fillId="2" borderId="0" xfId="1" applyFont="1" applyFill="1" applyBorder="1"/>
    <xf numFmtId="0" fontId="54" fillId="2" borderId="0" xfId="7" applyFont="1" applyFill="1" applyBorder="1"/>
    <xf numFmtId="0" fontId="59" fillId="4" borderId="0" xfId="1" applyFont="1" applyFill="1" applyBorder="1"/>
    <xf numFmtId="0" fontId="60" fillId="0" borderId="0" xfId="0" applyFont="1"/>
    <xf numFmtId="0" fontId="55" fillId="4" borderId="0" xfId="1" applyFont="1" applyFill="1" applyBorder="1"/>
    <xf numFmtId="172" fontId="60" fillId="0" borderId="0" xfId="0" applyNumberFormat="1" applyFont="1" applyBorder="1" applyAlignment="1"/>
    <xf numFmtId="0" fontId="54" fillId="4" borderId="0" xfId="1" applyFont="1" applyFill="1" applyBorder="1"/>
    <xf numFmtId="0" fontId="61" fillId="0" borderId="0" xfId="0" applyFont="1"/>
    <xf numFmtId="0" fontId="30" fillId="0" borderId="0" xfId="0" applyFont="1" applyBorder="1" applyAlignment="1"/>
    <xf numFmtId="0" fontId="20" fillId="0" borderId="0" xfId="3" applyFont="1" applyFill="1" applyBorder="1" applyAlignment="1"/>
    <xf numFmtId="0" fontId="11" fillId="0" borderId="0" xfId="0" applyFont="1" applyFill="1" applyBorder="1" applyAlignment="1"/>
    <xf numFmtId="0" fontId="11" fillId="0" borderId="0" xfId="0" applyFont="1" applyBorder="1" applyAlignment="1"/>
    <xf numFmtId="0" fontId="2" fillId="0" borderId="9" xfId="3" applyFont="1" applyBorder="1" applyAlignment="1">
      <alignment horizontal="center"/>
    </xf>
    <xf numFmtId="0" fontId="11" fillId="0" borderId="15" xfId="0" applyFont="1" applyBorder="1"/>
    <xf numFmtId="0" fontId="11" fillId="0" borderId="0" xfId="0" applyFont="1" applyBorder="1"/>
    <xf numFmtId="0" fontId="11" fillId="0" borderId="0" xfId="0" applyFont="1" applyBorder="1" applyAlignment="1">
      <alignment wrapText="1"/>
    </xf>
    <xf numFmtId="0" fontId="11" fillId="0" borderId="16" xfId="0" applyFont="1" applyBorder="1"/>
    <xf numFmtId="0" fontId="11" fillId="0" borderId="15" xfId="0" applyFont="1" applyFill="1" applyBorder="1"/>
    <xf numFmtId="0" fontId="11" fillId="0" borderId="0" xfId="0" applyFont="1" applyFill="1" applyBorder="1"/>
    <xf numFmtId="0" fontId="11" fillId="0" borderId="0" xfId="0" applyFont="1" applyFill="1" applyBorder="1" applyAlignment="1">
      <alignment wrapText="1"/>
    </xf>
    <xf numFmtId="0" fontId="11" fillId="0" borderId="16" xfId="0" applyFont="1" applyFill="1" applyBorder="1"/>
    <xf numFmtId="0" fontId="11" fillId="0" borderId="0" xfId="0" applyFont="1" applyFill="1"/>
    <xf numFmtId="171" fontId="11" fillId="0" borderId="15" xfId="0" applyNumberFormat="1" applyFont="1" applyBorder="1"/>
    <xf numFmtId="171" fontId="11" fillId="0" borderId="0" xfId="0" applyNumberFormat="1" applyFont="1" applyBorder="1"/>
    <xf numFmtId="171" fontId="11" fillId="0" borderId="0" xfId="0" applyNumberFormat="1" applyFont="1" applyBorder="1" applyAlignment="1">
      <alignment wrapText="1"/>
    </xf>
    <xf numFmtId="171" fontId="11" fillId="0" borderId="16" xfId="0" applyNumberFormat="1" applyFont="1" applyBorder="1"/>
    <xf numFmtId="171" fontId="11" fillId="0" borderId="0" xfId="0" applyNumberFormat="1" applyFont="1"/>
    <xf numFmtId="0" fontId="20" fillId="0" borderId="0" xfId="1" applyFont="1"/>
    <xf numFmtId="0" fontId="3" fillId="0" borderId="0" xfId="1" applyFont="1" applyBorder="1" applyAlignment="1">
      <alignment horizontal="right" vertical="center"/>
    </xf>
    <xf numFmtId="0" fontId="20" fillId="0" borderId="0" xfId="3" applyFont="1" applyFill="1" applyBorder="1" applyAlignment="1">
      <alignment horizontal="center"/>
    </xf>
    <xf numFmtId="0" fontId="50" fillId="0" borderId="15" xfId="1" applyFont="1" applyBorder="1" applyAlignment="1">
      <alignment horizontal="center"/>
    </xf>
    <xf numFmtId="0" fontId="50" fillId="0" borderId="16" xfId="1" applyFont="1" applyBorder="1" applyAlignment="1">
      <alignment horizontal="center"/>
    </xf>
    <xf numFmtId="0" fontId="50" fillId="0" borderId="0" xfId="1" applyFont="1" applyAlignment="1">
      <alignment horizontal="center"/>
    </xf>
    <xf numFmtId="0" fontId="20" fillId="0" borderId="16" xfId="3" applyFont="1" applyFill="1" applyBorder="1"/>
    <xf numFmtId="0" fontId="20" fillId="0" borderId="0" xfId="3" applyFont="1" applyFill="1"/>
    <xf numFmtId="0" fontId="20" fillId="2" borderId="0" xfId="1" applyFont="1" applyFill="1" applyBorder="1" applyAlignment="1"/>
    <xf numFmtId="172" fontId="10" fillId="0" borderId="0" xfId="0" applyNumberFormat="1" applyFont="1" applyFill="1" applyBorder="1" applyAlignment="1"/>
    <xf numFmtId="0" fontId="22" fillId="0" borderId="0" xfId="3" applyFont="1" applyFill="1" applyBorder="1" applyAlignment="1"/>
    <xf numFmtId="172" fontId="10" fillId="0" borderId="16" xfId="0" applyNumberFormat="1" applyFont="1" applyBorder="1" applyAlignment="1"/>
    <xf numFmtId="0" fontId="2" fillId="0" borderId="0" xfId="1" applyFont="1" applyFill="1" applyBorder="1"/>
    <xf numFmtId="0" fontId="12" fillId="0" borderId="0" xfId="1" applyFont="1" applyFill="1" applyBorder="1" applyAlignment="1">
      <alignment horizontal="center"/>
    </xf>
    <xf numFmtId="0" fontId="11" fillId="0" borderId="28" xfId="0" applyFont="1" applyFill="1" applyBorder="1" applyAlignment="1">
      <alignment horizontal="center"/>
    </xf>
    <xf numFmtId="0" fontId="20" fillId="0" borderId="28" xfId="20" applyFont="1" applyFill="1" applyBorder="1" applyAlignment="1">
      <alignment horizontal="center"/>
    </xf>
    <xf numFmtId="43" fontId="20" fillId="0" borderId="0" xfId="6" applyFont="1" applyBorder="1" applyAlignment="1" applyProtection="1"/>
    <xf numFmtId="0" fontId="21" fillId="0" borderId="28" xfId="1" applyFont="1" applyBorder="1"/>
    <xf numFmtId="0" fontId="2" fillId="0" borderId="28" xfId="1" applyFont="1" applyBorder="1" applyAlignment="1">
      <alignment horizontal="right"/>
    </xf>
    <xf numFmtId="0" fontId="2" fillId="0" borderId="28" xfId="1" applyFont="1" applyBorder="1" applyAlignment="1">
      <alignment horizontal="center"/>
    </xf>
    <xf numFmtId="2" fontId="2" fillId="0" borderId="28" xfId="1" applyNumberFormat="1" applyFont="1" applyBorder="1" applyAlignment="1">
      <alignment wrapText="1"/>
    </xf>
    <xf numFmtId="0" fontId="12" fillId="2" borderId="0" xfId="8" applyFont="1" applyFill="1" applyBorder="1" applyAlignment="1">
      <alignment horizontal="center"/>
    </xf>
    <xf numFmtId="0" fontId="50" fillId="0" borderId="0" xfId="1" applyFont="1" applyBorder="1" applyAlignment="1"/>
    <xf numFmtId="0" fontId="20" fillId="2" borderId="0" xfId="11" applyFont="1" applyFill="1" applyBorder="1" applyAlignment="1">
      <alignment horizontal="center"/>
    </xf>
    <xf numFmtId="0" fontId="0" fillId="0" borderId="29" xfId="0" applyBorder="1"/>
    <xf numFmtId="0" fontId="22" fillId="2" borderId="9" xfId="11" applyFont="1" applyFill="1" applyBorder="1"/>
    <xf numFmtId="0" fontId="11" fillId="0" borderId="9" xfId="0" applyFont="1" applyFill="1" applyBorder="1" applyAlignment="1"/>
    <xf numFmtId="0" fontId="20" fillId="0" borderId="9" xfId="1" applyFont="1" applyFill="1" applyBorder="1" applyAlignment="1"/>
    <xf numFmtId="172" fontId="10" fillId="0" borderId="9" xfId="0" applyNumberFormat="1" applyFont="1" applyFill="1" applyBorder="1" applyAlignment="1"/>
    <xf numFmtId="0" fontId="2" fillId="2" borderId="0" xfId="1" applyFont="1" applyFill="1" applyBorder="1" applyAlignment="1">
      <alignment horizontal="center"/>
    </xf>
    <xf numFmtId="0" fontId="21" fillId="2" borderId="0" xfId="1" applyFont="1" applyFill="1" applyBorder="1" applyAlignment="1">
      <alignment horizontal="center"/>
    </xf>
    <xf numFmtId="0" fontId="20" fillId="2" borderId="0" xfId="3" applyFont="1" applyFill="1" applyBorder="1" applyAlignment="1"/>
    <xf numFmtId="0" fontId="10" fillId="2" borderId="0" xfId="0" applyFont="1" applyFill="1" applyBorder="1" applyAlignment="1"/>
    <xf numFmtId="0" fontId="2" fillId="0" borderId="0" xfId="20" applyFont="1" applyBorder="1" applyAlignment="1"/>
    <xf numFmtId="0" fontId="2" fillId="0" borderId="0" xfId="8" applyFont="1" applyBorder="1"/>
    <xf numFmtId="0" fontId="2" fillId="0" borderId="0" xfId="8" applyFont="1"/>
    <xf numFmtId="0" fontId="15" fillId="2" borderId="0" xfId="8" applyFont="1" applyFill="1" applyBorder="1" applyAlignment="1" applyProtection="1">
      <protection locked="0"/>
    </xf>
    <xf numFmtId="0" fontId="6" fillId="2" borderId="0" xfId="8" applyFont="1" applyFill="1" applyBorder="1" applyAlignment="1"/>
    <xf numFmtId="0" fontId="2" fillId="0" borderId="0" xfId="8" applyFont="1" applyBorder="1" applyAlignment="1">
      <alignment horizontal="center"/>
    </xf>
    <xf numFmtId="0" fontId="12" fillId="2" borderId="0" xfId="8" applyFont="1" applyFill="1" applyBorder="1" applyAlignment="1" applyProtection="1">
      <alignment horizontal="center"/>
      <protection locked="0"/>
    </xf>
    <xf numFmtId="0" fontId="15" fillId="0" borderId="0" xfId="0" applyFont="1" applyBorder="1"/>
    <xf numFmtId="0" fontId="12" fillId="2" borderId="0" xfId="8" applyFont="1" applyFill="1" applyBorder="1" applyAlignment="1" applyProtection="1">
      <protection locked="0"/>
    </xf>
    <xf numFmtId="0" fontId="15" fillId="0" borderId="0" xfId="0" applyFont="1"/>
    <xf numFmtId="0" fontId="15" fillId="2" borderId="0" xfId="8" applyFont="1" applyFill="1" applyBorder="1"/>
    <xf numFmtId="0" fontId="15" fillId="0" borderId="0" xfId="8" applyFont="1" applyBorder="1"/>
    <xf numFmtId="0" fontId="15" fillId="0" borderId="0" xfId="8" applyFont="1" applyBorder="1" applyAlignment="1" applyProtection="1">
      <protection locked="0"/>
    </xf>
    <xf numFmtId="0" fontId="8" fillId="0" borderId="0" xfId="8" applyFont="1" applyBorder="1" applyAlignment="1"/>
    <xf numFmtId="0" fontId="6" fillId="2" borderId="0" xfId="8" applyFont="1" applyFill="1" applyBorder="1"/>
    <xf numFmtId="0" fontId="8" fillId="2" borderId="9" xfId="8" applyFont="1" applyFill="1" applyBorder="1" applyAlignment="1"/>
    <xf numFmtId="0" fontId="8" fillId="2" borderId="9" xfId="8" applyFont="1" applyFill="1" applyBorder="1" applyAlignment="1">
      <alignment horizontal="center"/>
    </xf>
    <xf numFmtId="0" fontId="4" fillId="2" borderId="0" xfId="8" applyFont="1" applyFill="1" applyBorder="1" applyAlignment="1">
      <alignment horizontal="center"/>
    </xf>
    <xf numFmtId="0" fontId="58" fillId="2" borderId="0" xfId="0" applyFont="1" applyFill="1" applyBorder="1" applyAlignment="1"/>
    <xf numFmtId="0" fontId="14" fillId="2" borderId="0" xfId="0" applyFont="1" applyFill="1" applyBorder="1" applyAlignment="1"/>
    <xf numFmtId="165" fontId="14" fillId="2" borderId="0" xfId="0" applyNumberFormat="1" applyFont="1" applyFill="1" applyBorder="1" applyAlignment="1"/>
    <xf numFmtId="0" fontId="14" fillId="0" borderId="0" xfId="0" applyFont="1" applyBorder="1" applyAlignment="1"/>
    <xf numFmtId="0" fontId="14" fillId="0" borderId="0" xfId="0" applyFont="1" applyAlignment="1">
      <alignment vertical="center"/>
    </xf>
    <xf numFmtId="0" fontId="2" fillId="2" borderId="28" xfId="1" applyFont="1" applyFill="1" applyBorder="1"/>
    <xf numFmtId="0" fontId="2" fillId="0" borderId="0" xfId="1" applyFont="1" applyFill="1" applyBorder="1"/>
    <xf numFmtId="173" fontId="22" fillId="0" borderId="15" xfId="1" applyNumberFormat="1" applyFont="1" applyFill="1" applyBorder="1" applyAlignment="1">
      <alignment horizontal="center"/>
    </xf>
    <xf numFmtId="173" fontId="22" fillId="0" borderId="0" xfId="1" applyNumberFormat="1" applyFont="1" applyFill="1" applyBorder="1" applyAlignment="1">
      <alignment horizontal="center"/>
    </xf>
    <xf numFmtId="0" fontId="20" fillId="4" borderId="0" xfId="1" applyFont="1" applyFill="1" applyBorder="1" applyAlignment="1">
      <alignment horizontal="right"/>
    </xf>
    <xf numFmtId="0" fontId="20" fillId="0" borderId="0" xfId="1" applyFont="1" applyFill="1" applyBorder="1" applyAlignment="1">
      <alignment horizontal="center"/>
    </xf>
    <xf numFmtId="172" fontId="22" fillId="0" borderId="15" xfId="0" applyNumberFormat="1" applyFont="1" applyBorder="1" applyAlignment="1">
      <alignment horizontal="center"/>
    </xf>
    <xf numFmtId="172" fontId="22" fillId="0" borderId="0" xfId="0" applyNumberFormat="1" applyFont="1" applyBorder="1" applyAlignment="1">
      <alignment horizontal="center"/>
    </xf>
    <xf numFmtId="172" fontId="22" fillId="0" borderId="16" xfId="0" applyNumberFormat="1" applyFont="1" applyBorder="1" applyAlignment="1">
      <alignment horizontal="center"/>
    </xf>
    <xf numFmtId="0" fontId="2" fillId="0" borderId="0" xfId="8" applyFont="1" applyAlignment="1">
      <alignment horizontal="center"/>
    </xf>
    <xf numFmtId="0" fontId="14" fillId="2" borderId="15" xfId="0" applyFont="1" applyFill="1" applyBorder="1" applyAlignment="1">
      <alignment horizontal="center"/>
    </xf>
    <xf numFmtId="0" fontId="14" fillId="0" borderId="15" xfId="0" applyFont="1" applyBorder="1" applyAlignment="1">
      <alignment horizontal="center"/>
    </xf>
    <xf numFmtId="0" fontId="14" fillId="0" borderId="15" xfId="0" applyFont="1" applyFill="1" applyBorder="1" applyAlignment="1">
      <alignment horizontal="center"/>
    </xf>
    <xf numFmtId="0" fontId="14" fillId="0" borderId="3" xfId="0" applyFont="1" applyBorder="1" applyAlignment="1">
      <alignment horizontal="center"/>
    </xf>
    <xf numFmtId="0" fontId="14" fillId="0" borderId="27" xfId="0" applyFont="1" applyBorder="1" applyAlignment="1">
      <alignment horizontal="center"/>
    </xf>
    <xf numFmtId="0" fontId="14" fillId="2" borderId="0" xfId="1" applyFont="1" applyFill="1" applyBorder="1" applyAlignment="1">
      <alignment horizontal="center" vertical="center" wrapText="1"/>
    </xf>
    <xf numFmtId="0" fontId="2" fillId="2" borderId="28" xfId="1" applyFont="1" applyFill="1" applyBorder="1" applyAlignment="1">
      <alignment horizontal="center"/>
    </xf>
    <xf numFmtId="0" fontId="2" fillId="2" borderId="9" xfId="1" applyFont="1" applyFill="1" applyBorder="1" applyAlignment="1">
      <alignment horizontal="center"/>
    </xf>
    <xf numFmtId="0" fontId="11" fillId="2" borderId="9" xfId="0" applyFont="1" applyFill="1" applyBorder="1"/>
    <xf numFmtId="0" fontId="22" fillId="2" borderId="9" xfId="1" applyFont="1" applyFill="1" applyBorder="1"/>
    <xf numFmtId="0" fontId="22" fillId="0" borderId="9" xfId="1" applyFont="1" applyBorder="1" applyAlignment="1">
      <alignment horizontal="center"/>
    </xf>
    <xf numFmtId="0" fontId="3" fillId="0" borderId="0" xfId="1" applyFont="1" applyAlignment="1">
      <alignment horizontal="center"/>
    </xf>
    <xf numFmtId="171" fontId="3" fillId="0" borderId="0" xfId="3" applyNumberFormat="1" applyFont="1" applyAlignment="1">
      <alignment horizontal="center"/>
    </xf>
    <xf numFmtId="0" fontId="4" fillId="0" borderId="16" xfId="1" applyFont="1" applyBorder="1"/>
    <xf numFmtId="0" fontId="6" fillId="0" borderId="16" xfId="1" applyFont="1" applyBorder="1" applyAlignment="1">
      <alignment horizontal="center"/>
    </xf>
    <xf numFmtId="0" fontId="14" fillId="0" borderId="16" xfId="1" applyFont="1" applyFill="1" applyBorder="1"/>
    <xf numFmtId="0" fontId="14" fillId="0" borderId="16" xfId="1" applyFont="1" applyBorder="1"/>
    <xf numFmtId="171" fontId="10" fillId="0" borderId="0" xfId="0" applyNumberFormat="1" applyFont="1" applyBorder="1" applyAlignment="1"/>
    <xf numFmtId="0" fontId="2" fillId="3" borderId="0" xfId="1" applyFont="1" applyFill="1"/>
    <xf numFmtId="4" fontId="2" fillId="0" borderId="25" xfId="1" applyNumberFormat="1" applyFont="1" applyFill="1" applyBorder="1"/>
    <xf numFmtId="43" fontId="20" fillId="0" borderId="0" xfId="6" applyFont="1" applyBorder="1" applyAlignment="1" applyProtection="1">
      <alignment horizontal="center"/>
    </xf>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2" fillId="0" borderId="0" xfId="20" applyFont="1" applyFill="1" applyBorder="1" applyAlignment="1">
      <alignment horizontal="right"/>
    </xf>
    <xf numFmtId="43" fontId="12" fillId="0" borderId="15" xfId="6" applyFont="1" applyBorder="1" applyAlignment="1" applyProtection="1">
      <alignment horizontal="center"/>
    </xf>
    <xf numFmtId="43" fontId="12" fillId="0" borderId="0" xfId="6" applyFont="1" applyBorder="1" applyAlignment="1" applyProtection="1">
      <alignment horizontal="center"/>
    </xf>
    <xf numFmtId="43" fontId="12" fillId="0" borderId="16" xfId="6" applyFont="1" applyBorder="1" applyAlignment="1" applyProtection="1">
      <alignment horizontal="center"/>
    </xf>
    <xf numFmtId="172" fontId="10" fillId="0" borderId="15" xfId="0" applyNumberFormat="1" applyFont="1" applyBorder="1" applyAlignment="1"/>
    <xf numFmtId="0" fontId="16" fillId="0" borderId="0" xfId="1" applyFont="1"/>
    <xf numFmtId="171" fontId="10" fillId="0" borderId="32" xfId="0" applyNumberFormat="1" applyFont="1" applyBorder="1" applyAlignment="1"/>
    <xf numFmtId="43" fontId="20" fillId="4" borderId="2" xfId="6" applyFont="1" applyFill="1" applyBorder="1" applyAlignment="1">
      <alignment horizontal="right"/>
    </xf>
    <xf numFmtId="0" fontId="10" fillId="0" borderId="0" xfId="0" applyFont="1" applyFill="1" applyBorder="1" applyAlignment="1">
      <alignment wrapText="1"/>
    </xf>
    <xf numFmtId="0" fontId="12" fillId="0" borderId="15" xfId="20" applyFont="1" applyBorder="1" applyAlignment="1"/>
    <xf numFmtId="0" fontId="12" fillId="0" borderId="16" xfId="20" applyFont="1" applyBorder="1" applyAlignment="1"/>
    <xf numFmtId="43" fontId="12" fillId="0" borderId="0" xfId="6" applyFont="1" applyBorder="1" applyAlignment="1" applyProtection="1"/>
    <xf numFmtId="43" fontId="12" fillId="0" borderId="16" xfId="6" applyFont="1" applyBorder="1" applyAlignment="1" applyProtection="1"/>
    <xf numFmtId="43" fontId="2" fillId="0" borderId="25" xfId="2" applyFont="1" applyBorder="1" applyProtection="1">
      <protection locked="0"/>
    </xf>
    <xf numFmtId="0" fontId="13" fillId="4" borderId="14" xfId="11" applyFont="1" applyFill="1" applyBorder="1" applyAlignment="1">
      <alignment horizontal="center"/>
    </xf>
    <xf numFmtId="0" fontId="2" fillId="4" borderId="14" xfId="11" applyFont="1" applyFill="1" applyBorder="1"/>
    <xf numFmtId="0" fontId="13" fillId="4" borderId="14" xfId="11" applyFont="1" applyFill="1" applyBorder="1" applyAlignment="1">
      <alignment horizontal="center" vertical="center"/>
    </xf>
    <xf numFmtId="0" fontId="2" fillId="4" borderId="9" xfId="11" applyFont="1" applyFill="1" applyBorder="1" applyAlignment="1"/>
    <xf numFmtId="39" fontId="2" fillId="5" borderId="2" xfId="1" applyNumberFormat="1" applyFont="1" applyFill="1" applyBorder="1" applyAlignment="1" applyProtection="1">
      <alignment wrapText="1"/>
      <protection locked="0"/>
    </xf>
    <xf numFmtId="0" fontId="2" fillId="0" borderId="14" xfId="1" applyFont="1" applyBorder="1"/>
    <xf numFmtId="0" fontId="2" fillId="0" borderId="14" xfId="1" applyFont="1" applyBorder="1" applyAlignment="1">
      <alignment wrapText="1"/>
    </xf>
    <xf numFmtId="0" fontId="12" fillId="0" borderId="3" xfId="1" applyFont="1" applyBorder="1" applyAlignment="1"/>
    <xf numFmtId="0" fontId="22" fillId="0" borderId="14" xfId="0" applyFont="1" applyBorder="1"/>
    <xf numFmtId="0" fontId="3" fillId="6" borderId="25" xfId="1" applyFont="1" applyFill="1" applyBorder="1" applyAlignment="1">
      <alignment horizontal="center" vertical="center"/>
    </xf>
    <xf numFmtId="0" fontId="3" fillId="6" borderId="25" xfId="1" applyFont="1" applyFill="1" applyBorder="1" applyAlignment="1">
      <alignment horizontal="center" vertical="center" wrapText="1"/>
    </xf>
    <xf numFmtId="0" fontId="3" fillId="6" borderId="32"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2" fillId="0" borderId="0" xfId="20" applyFont="1" applyFill="1" applyBorder="1" applyAlignment="1">
      <alignment horizontal="left"/>
    </xf>
    <xf numFmtId="0" fontId="12" fillId="0" borderId="0" xfId="20" applyFont="1" applyFill="1" applyBorder="1" applyAlignment="1"/>
    <xf numFmtId="0" fontId="12" fillId="0" borderId="0" xfId="20" applyFont="1" applyFill="1" applyBorder="1" applyAlignment="1">
      <alignment horizontal="left"/>
    </xf>
    <xf numFmtId="0" fontId="22" fillId="2" borderId="27" xfId="0" applyFont="1" applyFill="1" applyBorder="1"/>
    <xf numFmtId="0" fontId="2" fillId="2" borderId="28" xfId="1" applyFont="1" applyFill="1" applyBorder="1" applyAlignment="1">
      <alignment wrapText="1"/>
    </xf>
    <xf numFmtId="0" fontId="22" fillId="2" borderId="29" xfId="0" applyFont="1" applyFill="1" applyBorder="1"/>
    <xf numFmtId="0" fontId="3" fillId="0" borderId="15" xfId="0" applyFont="1" applyBorder="1"/>
    <xf numFmtId="0" fontId="3" fillId="0" borderId="16" xfId="0" applyFont="1" applyBorder="1"/>
    <xf numFmtId="0" fontId="3" fillId="0" borderId="0" xfId="0" applyFont="1"/>
    <xf numFmtId="170" fontId="66" fillId="0" borderId="15" xfId="0" applyNumberFormat="1" applyFont="1" applyBorder="1"/>
    <xf numFmtId="170" fontId="66" fillId="0" borderId="16" xfId="0" applyNumberFormat="1" applyFont="1" applyBorder="1"/>
    <xf numFmtId="170" fontId="66" fillId="0" borderId="0" xfId="0" applyNumberFormat="1" applyFont="1"/>
    <xf numFmtId="0" fontId="2" fillId="0" borderId="3" xfId="0" applyFont="1" applyBorder="1"/>
    <xf numFmtId="0" fontId="2" fillId="0" borderId="9" xfId="0" applyFont="1" applyBorder="1"/>
    <xf numFmtId="0" fontId="2" fillId="0" borderId="9" xfId="0" applyFont="1" applyBorder="1" applyAlignment="1">
      <alignment wrapText="1"/>
    </xf>
    <xf numFmtId="0" fontId="2" fillId="0" borderId="4" xfId="0" applyFont="1" applyBorder="1"/>
    <xf numFmtId="0" fontId="2" fillId="0" borderId="0" xfId="8" applyFont="1" applyAlignment="1">
      <alignment wrapText="1"/>
    </xf>
    <xf numFmtId="0" fontId="2" fillId="0" borderId="0" xfId="8" applyFont="1" applyBorder="1" applyAlignment="1">
      <alignment wrapText="1"/>
    </xf>
    <xf numFmtId="0" fontId="2" fillId="0" borderId="27" xfId="8" applyFont="1" applyBorder="1"/>
    <xf numFmtId="0" fontId="2" fillId="0" borderId="28" xfId="8" applyFont="1" applyBorder="1"/>
    <xf numFmtId="0" fontId="2" fillId="0" borderId="28" xfId="8" applyFont="1" applyBorder="1" applyAlignment="1">
      <alignment horizontal="center"/>
    </xf>
    <xf numFmtId="0" fontId="2" fillId="0" borderId="28" xfId="8" applyFont="1" applyBorder="1" applyAlignment="1">
      <alignment wrapText="1"/>
    </xf>
    <xf numFmtId="0" fontId="2" fillId="0" borderId="29" xfId="8" applyFont="1" applyBorder="1"/>
    <xf numFmtId="0" fontId="2" fillId="0" borderId="15" xfId="8" applyFont="1" applyBorder="1"/>
    <xf numFmtId="0" fontId="2" fillId="0" borderId="16" xfId="8" applyFont="1" applyBorder="1"/>
    <xf numFmtId="0" fontId="4" fillId="0" borderId="15" xfId="8" applyFont="1" applyBorder="1"/>
    <xf numFmtId="0" fontId="4" fillId="0" borderId="0" xfId="8" applyFont="1" applyBorder="1"/>
    <xf numFmtId="0" fontId="4" fillId="0" borderId="0" xfId="8" applyFont="1" applyBorder="1" applyAlignment="1">
      <alignment horizontal="center"/>
    </xf>
    <xf numFmtId="0" fontId="4" fillId="0" borderId="0" xfId="8" applyFont="1" applyBorder="1" applyAlignment="1">
      <alignment wrapText="1"/>
    </xf>
    <xf numFmtId="0" fontId="5" fillId="0" borderId="0" xfId="8" applyFont="1" applyBorder="1" applyAlignment="1">
      <alignment horizontal="center" wrapText="1"/>
    </xf>
    <xf numFmtId="0" fontId="4" fillId="0" borderId="16" xfId="8" applyFont="1" applyBorder="1"/>
    <xf numFmtId="0" fontId="4" fillId="0" borderId="0" xfId="8" applyFont="1"/>
    <xf numFmtId="0" fontId="4" fillId="0" borderId="0" xfId="8" applyFont="1" applyBorder="1" applyAlignment="1"/>
    <xf numFmtId="0" fontId="4" fillId="0" borderId="0" xfId="8" applyFont="1" applyBorder="1" applyAlignment="1">
      <alignment horizontal="right"/>
    </xf>
    <xf numFmtId="0" fontId="4" fillId="0" borderId="0" xfId="8" applyFont="1" applyBorder="1" applyAlignment="1" applyProtection="1">
      <alignment wrapText="1"/>
      <protection locked="0"/>
    </xf>
    <xf numFmtId="0" fontId="6" fillId="0" borderId="0" xfId="8" applyFont="1" applyBorder="1"/>
    <xf numFmtId="43" fontId="10" fillId="2" borderId="0" xfId="6" applyFont="1" applyFill="1" applyBorder="1" applyAlignment="1">
      <alignment horizontal="left"/>
    </xf>
    <xf numFmtId="0" fontId="13" fillId="0" borderId="15" xfId="8" applyFont="1" applyFill="1" applyBorder="1" applyAlignment="1">
      <alignment horizontal="center" vertical="center" wrapText="1"/>
    </xf>
    <xf numFmtId="0" fontId="13" fillId="0" borderId="0" xfId="8" applyFont="1" applyFill="1" applyBorder="1" applyAlignment="1">
      <alignment horizontal="center" vertical="center" wrapText="1"/>
    </xf>
    <xf numFmtId="0" fontId="14" fillId="0" borderId="15" xfId="8" applyFont="1" applyFill="1" applyBorder="1"/>
    <xf numFmtId="0" fontId="14" fillId="0" borderId="0" xfId="8" applyFont="1" applyFill="1" applyBorder="1"/>
    <xf numFmtId="0" fontId="14" fillId="0" borderId="16" xfId="8" applyFont="1" applyFill="1" applyBorder="1"/>
    <xf numFmtId="0" fontId="14" fillId="0" borderId="15" xfId="8" applyFont="1" applyBorder="1"/>
    <xf numFmtId="0" fontId="14" fillId="0" borderId="16" xfId="8" applyFont="1" applyBorder="1"/>
    <xf numFmtId="0" fontId="14" fillId="0" borderId="0" xfId="8" applyFont="1"/>
    <xf numFmtId="0" fontId="3" fillId="0" borderId="0" xfId="8" applyFont="1" applyBorder="1" applyAlignment="1">
      <alignment horizontal="right" wrapText="1"/>
    </xf>
    <xf numFmtId="0" fontId="20" fillId="0" borderId="0" xfId="8" applyFont="1" applyBorder="1"/>
    <xf numFmtId="0" fontId="20" fillId="0" borderId="0" xfId="8" applyFont="1" applyFill="1" applyBorder="1"/>
    <xf numFmtId="0" fontId="15" fillId="0" borderId="0" xfId="8" applyFont="1" applyBorder="1" applyAlignment="1" applyProtection="1">
      <alignment horizontal="center"/>
      <protection locked="0"/>
    </xf>
    <xf numFmtId="0" fontId="25" fillId="2" borderId="0" xfId="0" applyFont="1" applyFill="1" applyBorder="1" applyAlignment="1">
      <alignment horizontal="right"/>
    </xf>
    <xf numFmtId="0" fontId="15" fillId="2" borderId="0" xfId="8" applyFont="1" applyFill="1" applyBorder="1" applyAlignment="1" applyProtection="1">
      <alignment horizontal="center"/>
      <protection locked="0"/>
    </xf>
    <xf numFmtId="0" fontId="2" fillId="4" borderId="0" xfId="1" applyFont="1" applyFill="1" applyProtection="1"/>
    <xf numFmtId="0" fontId="2" fillId="4" borderId="27" xfId="1" applyFont="1" applyFill="1" applyBorder="1" applyProtection="1"/>
    <xf numFmtId="0" fontId="2" fillId="4" borderId="28" xfId="1" applyFont="1" applyFill="1" applyBorder="1" applyProtection="1"/>
    <xf numFmtId="0" fontId="2" fillId="4" borderId="28" xfId="1" applyFont="1" applyFill="1" applyBorder="1" applyAlignment="1" applyProtection="1">
      <alignment wrapText="1"/>
    </xf>
    <xf numFmtId="4" fontId="2" fillId="4" borderId="28" xfId="1" applyNumberFormat="1" applyFont="1" applyFill="1" applyBorder="1" applyProtection="1"/>
    <xf numFmtId="0" fontId="2" fillId="4" borderId="29" xfId="1" applyFont="1" applyFill="1" applyBorder="1" applyProtection="1"/>
    <xf numFmtId="0" fontId="2" fillId="4" borderId="15" xfId="1" applyFont="1" applyFill="1" applyBorder="1" applyProtection="1"/>
    <xf numFmtId="0" fontId="2" fillId="4" borderId="0" xfId="1" applyFont="1" applyFill="1" applyBorder="1" applyProtection="1"/>
    <xf numFmtId="0" fontId="2" fillId="4" borderId="0" xfId="1" applyFont="1" applyFill="1" applyBorder="1" applyAlignment="1" applyProtection="1">
      <alignment wrapText="1"/>
    </xf>
    <xf numFmtId="4" fontId="2" fillId="4" borderId="0" xfId="1" applyNumberFormat="1" applyFont="1" applyFill="1" applyBorder="1" applyProtection="1"/>
    <xf numFmtId="0" fontId="2" fillId="4" borderId="16" xfId="1" applyFont="1" applyFill="1" applyBorder="1" applyProtection="1"/>
    <xf numFmtId="43" fontId="20" fillId="4" borderId="0" xfId="6" applyFont="1" applyFill="1" applyBorder="1" applyAlignment="1" applyProtection="1">
      <alignment horizontal="center"/>
    </xf>
    <xf numFmtId="0" fontId="2" fillId="4" borderId="0" xfId="1" applyFont="1" applyFill="1" applyProtection="1">
      <protection locked="0"/>
    </xf>
    <xf numFmtId="0" fontId="2" fillId="4" borderId="15" xfId="1" applyFont="1" applyFill="1" applyBorder="1" applyProtection="1">
      <protection locked="0"/>
    </xf>
    <xf numFmtId="0" fontId="2" fillId="4" borderId="0" xfId="1" applyFont="1" applyFill="1" applyBorder="1" applyProtection="1">
      <protection locked="0"/>
    </xf>
    <xf numFmtId="4" fontId="2" fillId="4" borderId="0" xfId="1" applyNumberFormat="1" applyFont="1" applyFill="1" applyBorder="1" applyProtection="1">
      <protection locked="0"/>
    </xf>
    <xf numFmtId="0" fontId="2" fillId="4" borderId="16" xfId="1" applyFont="1" applyFill="1" applyBorder="1" applyProtection="1">
      <protection locked="0"/>
    </xf>
    <xf numFmtId="0" fontId="20" fillId="4" borderId="0" xfId="1" applyFont="1" applyFill="1" applyBorder="1" applyAlignment="1" applyProtection="1">
      <alignment horizontal="right"/>
      <protection locked="0"/>
    </xf>
    <xf numFmtId="171" fontId="10" fillId="0" borderId="0" xfId="0" applyNumberFormat="1" applyFont="1" applyBorder="1" applyAlignment="1" applyProtection="1">
      <protection locked="0"/>
    </xf>
    <xf numFmtId="4" fontId="20" fillId="4" borderId="0" xfId="1" applyNumberFormat="1" applyFont="1" applyFill="1" applyBorder="1" applyAlignment="1" applyProtection="1">
      <protection locked="0"/>
    </xf>
    <xf numFmtId="43" fontId="22" fillId="4" borderId="0" xfId="6" applyFont="1" applyFill="1" applyBorder="1" applyAlignment="1" applyProtection="1">
      <alignment horizontal="left"/>
      <protection locked="0"/>
    </xf>
    <xf numFmtId="0" fontId="3" fillId="4" borderId="15" xfId="1" applyFont="1" applyFill="1" applyBorder="1" applyAlignment="1" applyProtection="1">
      <alignment horizontal="center" wrapText="1"/>
      <protection locked="0"/>
    </xf>
    <xf numFmtId="0" fontId="3" fillId="4" borderId="16" xfId="1" applyFont="1" applyFill="1" applyBorder="1" applyAlignment="1" applyProtection="1">
      <alignment horizontal="center" wrapText="1"/>
      <protection locked="0"/>
    </xf>
    <xf numFmtId="0" fontId="3" fillId="4" borderId="0" xfId="1" applyFont="1" applyFill="1" applyAlignment="1" applyProtection="1">
      <alignment horizontal="center" wrapText="1"/>
      <protection locked="0"/>
    </xf>
    <xf numFmtId="0" fontId="3" fillId="4" borderId="0" xfId="1" applyFont="1" applyFill="1" applyAlignment="1" applyProtection="1">
      <alignment horizontal="center"/>
      <protection locked="0"/>
    </xf>
    <xf numFmtId="168" fontId="2" fillId="4" borderId="0" xfId="1" applyNumberFormat="1" applyFont="1" applyFill="1" applyAlignment="1" applyProtection="1">
      <alignment horizontal="center" wrapText="1"/>
      <protection locked="0"/>
    </xf>
    <xf numFmtId="0" fontId="3" fillId="4" borderId="0" xfId="1" applyFont="1" applyFill="1" applyBorder="1" applyAlignment="1" applyProtection="1">
      <alignment horizontal="center"/>
      <protection locked="0"/>
    </xf>
    <xf numFmtId="0" fontId="3" fillId="4" borderId="0" xfId="1" applyFont="1" applyFill="1" applyBorder="1" applyAlignment="1" applyProtection="1">
      <alignment horizontal="right"/>
      <protection locked="0"/>
    </xf>
    <xf numFmtId="0" fontId="19" fillId="2" borderId="0" xfId="1" applyFont="1" applyFill="1" applyBorder="1" applyAlignment="1" applyProtection="1">
      <alignment horizontal="right"/>
      <protection locked="0"/>
    </xf>
    <xf numFmtId="0" fontId="32" fillId="2" borderId="15" xfId="1" applyFont="1" applyFill="1" applyBorder="1" applyProtection="1">
      <protection locked="0"/>
    </xf>
    <xf numFmtId="0" fontId="20" fillId="0" borderId="0" xfId="1" applyFont="1" applyFill="1" applyBorder="1" applyAlignment="1" applyProtection="1">
      <protection locked="0"/>
    </xf>
    <xf numFmtId="0" fontId="11" fillId="0" borderId="0" xfId="0" applyFont="1" applyFill="1" applyBorder="1" applyAlignment="1" applyProtection="1">
      <protection locked="0"/>
    </xf>
    <xf numFmtId="0" fontId="32" fillId="2" borderId="16" xfId="1" applyFont="1" applyFill="1" applyBorder="1" applyProtection="1">
      <protection locked="0"/>
    </xf>
    <xf numFmtId="0" fontId="32" fillId="2" borderId="0" xfId="1" applyFont="1" applyFill="1" applyProtection="1">
      <protection locked="0"/>
    </xf>
    <xf numFmtId="0" fontId="2" fillId="2" borderId="15" xfId="1" applyFont="1" applyFill="1" applyBorder="1" applyAlignment="1" applyProtection="1">
      <alignment horizontal="center"/>
      <protection locked="0"/>
    </xf>
    <xf numFmtId="0" fontId="0" fillId="2" borderId="16" xfId="0" applyFill="1" applyBorder="1" applyAlignment="1" applyProtection="1">
      <alignment horizontal="center"/>
      <protection locked="0"/>
    </xf>
    <xf numFmtId="0" fontId="2" fillId="2" borderId="0" xfId="1" applyFont="1" applyFill="1" applyAlignment="1" applyProtection="1">
      <alignment horizontal="center"/>
      <protection locked="0"/>
    </xf>
    <xf numFmtId="0" fontId="0" fillId="2" borderId="0" xfId="0" applyFill="1" applyAlignment="1" applyProtection="1">
      <alignment horizontal="center"/>
      <protection locked="0"/>
    </xf>
    <xf numFmtId="0" fontId="21" fillId="2" borderId="15" xfId="1" applyFont="1" applyFill="1" applyBorder="1" applyAlignment="1" applyProtection="1">
      <alignment horizontal="center"/>
      <protection locked="0"/>
    </xf>
    <xf numFmtId="172" fontId="10" fillId="0" borderId="0" xfId="0" applyNumberFormat="1" applyFont="1" applyFill="1" applyBorder="1" applyAlignment="1" applyProtection="1">
      <protection locked="0"/>
    </xf>
    <xf numFmtId="0" fontId="21" fillId="2" borderId="16" xfId="1" applyFont="1" applyFill="1" applyBorder="1" applyAlignment="1" applyProtection="1">
      <alignment horizontal="center"/>
      <protection locked="0"/>
    </xf>
    <xf numFmtId="0" fontId="21" fillId="2" borderId="0" xfId="1" applyFont="1" applyFill="1" applyAlignment="1" applyProtection="1">
      <alignment horizontal="center"/>
      <protection locked="0"/>
    </xf>
    <xf numFmtId="0" fontId="21" fillId="2" borderId="15" xfId="1" applyFont="1" applyFill="1" applyBorder="1" applyProtection="1">
      <protection locked="0"/>
    </xf>
    <xf numFmtId="0" fontId="22" fillId="0" borderId="0" xfId="8" applyFont="1" applyFill="1" applyBorder="1" applyAlignment="1" applyProtection="1">
      <protection locked="0"/>
    </xf>
    <xf numFmtId="0" fontId="21" fillId="2" borderId="16" xfId="1" applyFont="1" applyFill="1" applyBorder="1" applyProtection="1">
      <protection locked="0"/>
    </xf>
    <xf numFmtId="0" fontId="21" fillId="2" borderId="0" xfId="1" applyFont="1" applyFill="1" applyProtection="1">
      <protection locked="0"/>
    </xf>
    <xf numFmtId="0" fontId="0" fillId="2" borderId="3" xfId="0" applyFill="1" applyBorder="1" applyProtection="1">
      <protection locked="0"/>
    </xf>
    <xf numFmtId="0" fontId="0" fillId="2" borderId="9" xfId="0" applyFill="1" applyBorder="1" applyProtection="1">
      <protection locked="0"/>
    </xf>
    <xf numFmtId="0" fontId="10" fillId="2" borderId="9" xfId="0" applyFont="1" applyFill="1" applyBorder="1" applyProtection="1">
      <protection locked="0"/>
    </xf>
    <xf numFmtId="0" fontId="0" fillId="2" borderId="4" xfId="0" applyFill="1" applyBorder="1" applyProtection="1">
      <protection locked="0"/>
    </xf>
    <xf numFmtId="0" fontId="0" fillId="2" borderId="0" xfId="0" applyFill="1" applyProtection="1">
      <protection locked="0"/>
    </xf>
    <xf numFmtId="0" fontId="0" fillId="0" borderId="0" xfId="0" applyProtection="1">
      <protection locked="0"/>
    </xf>
    <xf numFmtId="0" fontId="2" fillId="2" borderId="0" xfId="1" applyFont="1" applyFill="1" applyProtection="1">
      <protection locked="0"/>
    </xf>
    <xf numFmtId="0" fontId="2" fillId="2" borderId="0" xfId="1" applyFont="1" applyFill="1" applyAlignment="1" applyProtection="1">
      <alignment wrapText="1"/>
      <protection locked="0"/>
    </xf>
    <xf numFmtId="4" fontId="2" fillId="2" borderId="0" xfId="1" applyNumberFormat="1" applyFont="1" applyFill="1" applyProtection="1">
      <protection locked="0"/>
    </xf>
    <xf numFmtId="0" fontId="22" fillId="2" borderId="0" xfId="1" applyFont="1" applyFill="1" applyBorder="1" applyAlignment="1">
      <alignment horizontal="center" wrapText="1"/>
    </xf>
    <xf numFmtId="0" fontId="20" fillId="2" borderId="0" xfId="1" applyFont="1" applyFill="1" applyBorder="1" applyAlignment="1">
      <alignment wrapText="1"/>
    </xf>
    <xf numFmtId="0" fontId="10" fillId="2" borderId="0" xfId="1" applyFont="1" applyFill="1" applyBorder="1" applyAlignment="1">
      <alignment wrapText="1"/>
    </xf>
    <xf numFmtId="0" fontId="8" fillId="2" borderId="0" xfId="1" applyFont="1" applyFill="1" applyBorder="1" applyAlignment="1"/>
    <xf numFmtId="1" fontId="67" fillId="2" borderId="0" xfId="18" applyNumberFormat="1" applyFont="1" applyFill="1" applyBorder="1" applyAlignment="1">
      <alignment horizontal="right" wrapText="1"/>
    </xf>
    <xf numFmtId="43" fontId="10" fillId="2" borderId="0" xfId="6" applyFont="1" applyFill="1" applyBorder="1" applyAlignment="1">
      <alignment horizontal="center"/>
    </xf>
    <xf numFmtId="172" fontId="10" fillId="0" borderId="0" xfId="0" applyNumberFormat="1" applyFont="1" applyBorder="1" applyAlignment="1">
      <alignment horizontal="left"/>
    </xf>
    <xf numFmtId="49" fontId="47" fillId="2" borderId="25" xfId="1" applyNumberFormat="1" applyFont="1" applyFill="1" applyBorder="1" applyAlignment="1">
      <alignment horizontal="center" vertical="top"/>
    </xf>
    <xf numFmtId="49" fontId="37" fillId="2" borderId="25" xfId="1" applyNumberFormat="1" applyFont="1" applyFill="1" applyBorder="1" applyAlignment="1">
      <alignment vertical="top" wrapText="1"/>
    </xf>
    <xf numFmtId="0" fontId="2" fillId="0" borderId="0" xfId="1" applyFont="1" applyProtection="1">
      <protection locked="0"/>
    </xf>
    <xf numFmtId="4" fontId="30" fillId="2" borderId="25" xfId="9" applyNumberFormat="1" applyFont="1" applyFill="1" applyBorder="1" applyAlignment="1" applyProtection="1">
      <alignment wrapText="1"/>
      <protection locked="0"/>
    </xf>
    <xf numFmtId="4" fontId="47" fillId="2" borderId="25" xfId="9" applyNumberFormat="1" applyFont="1" applyFill="1" applyBorder="1" applyAlignment="1" applyProtection="1">
      <alignment wrapText="1"/>
      <protection locked="0"/>
    </xf>
    <xf numFmtId="49" fontId="19" fillId="2" borderId="25" xfId="8" applyNumberFormat="1" applyFont="1" applyFill="1" applyBorder="1" applyAlignment="1" applyProtection="1">
      <alignment horizontal="center" wrapText="1"/>
      <protection locked="0"/>
    </xf>
    <xf numFmtId="49" fontId="22" fillId="2" borderId="25" xfId="0" applyNumberFormat="1" applyFont="1" applyFill="1" applyBorder="1" applyAlignment="1" applyProtection="1">
      <alignment horizontal="left"/>
      <protection locked="0"/>
    </xf>
    <xf numFmtId="0" fontId="22" fillId="2" borderId="0" xfId="8" applyFont="1" applyFill="1" applyBorder="1" applyAlignment="1"/>
    <xf numFmtId="172" fontId="10" fillId="0" borderId="25" xfId="0" applyNumberFormat="1" applyFont="1" applyBorder="1" applyAlignment="1" applyProtection="1">
      <alignment horizontal="center" vertical="center"/>
    </xf>
    <xf numFmtId="0" fontId="19" fillId="0" borderId="0" xfId="1" applyFont="1" applyFill="1" applyBorder="1" applyAlignment="1">
      <alignment horizontal="right"/>
    </xf>
    <xf numFmtId="0" fontId="11" fillId="2" borderId="0" xfId="0" applyFont="1" applyFill="1" applyBorder="1" applyAlignment="1">
      <alignment horizontal="center"/>
    </xf>
    <xf numFmtId="0" fontId="20" fillId="2" borderId="0" xfId="3" applyFont="1" applyFill="1" applyBorder="1" applyAlignment="1">
      <alignment horizontal="center"/>
    </xf>
    <xf numFmtId="0" fontId="2" fillId="2" borderId="0" xfId="7" applyFont="1" applyFill="1" applyBorder="1"/>
    <xf numFmtId="0" fontId="20" fillId="2" borderId="0" xfId="7" applyFont="1" applyFill="1" applyBorder="1" applyAlignment="1">
      <alignment horizontal="center"/>
    </xf>
    <xf numFmtId="0" fontId="54" fillId="2" borderId="0" xfId="1" applyFont="1" applyFill="1" applyBorder="1" applyAlignment="1">
      <alignment horizontal="center"/>
    </xf>
    <xf numFmtId="0" fontId="2" fillId="0" borderId="0" xfId="1" applyFont="1" applyFill="1" applyBorder="1"/>
    <xf numFmtId="0" fontId="29" fillId="2" borderId="0" xfId="0" applyFont="1" applyFill="1" applyBorder="1" applyAlignment="1">
      <alignment horizontal="right"/>
    </xf>
    <xf numFmtId="172" fontId="10" fillId="0" borderId="0" xfId="0" applyNumberFormat="1" applyFont="1" applyBorder="1" applyAlignment="1">
      <alignment horizontal="center"/>
    </xf>
    <xf numFmtId="0" fontId="12" fillId="2" borderId="0" xfId="0" applyFont="1" applyFill="1" applyBorder="1" applyAlignment="1">
      <alignment horizontal="right"/>
    </xf>
    <xf numFmtId="0" fontId="14" fillId="0" borderId="0" xfId="0" applyFont="1" applyFill="1" applyBorder="1"/>
    <xf numFmtId="0" fontId="14" fillId="0" borderId="9" xfId="0" applyFont="1" applyBorder="1"/>
    <xf numFmtId="0" fontId="15" fillId="0" borderId="15" xfId="0" applyFont="1" applyBorder="1" applyAlignment="1">
      <alignment horizontal="center"/>
    </xf>
    <xf numFmtId="43" fontId="68" fillId="7" borderId="30" xfId="9" applyFont="1" applyFill="1" applyBorder="1" applyAlignment="1">
      <alignment horizontal="center" vertical="center" wrapText="1"/>
    </xf>
    <xf numFmtId="0" fontId="22" fillId="0" borderId="0" xfId="1" applyFont="1" applyBorder="1" applyAlignment="1">
      <alignment horizontal="center"/>
    </xf>
    <xf numFmtId="0" fontId="22" fillId="0" borderId="0" xfId="1" applyFont="1" applyFill="1" applyBorder="1" applyAlignment="1">
      <alignment horizontal="center"/>
    </xf>
    <xf numFmtId="0" fontId="22" fillId="0" borderId="0" xfId="1" applyFont="1" applyFill="1" applyBorder="1"/>
    <xf numFmtId="0" fontId="12" fillId="0" borderId="0" xfId="1" applyFont="1" applyFill="1" applyBorder="1" applyAlignment="1" applyProtection="1">
      <alignment horizontal="right"/>
    </xf>
    <xf numFmtId="0" fontId="2" fillId="0" borderId="9" xfId="1" applyFont="1" applyBorder="1" applyAlignment="1">
      <alignment horizontal="center"/>
    </xf>
    <xf numFmtId="0" fontId="15" fillId="0" borderId="0" xfId="1" applyFont="1" applyBorder="1" applyAlignment="1" applyProtection="1">
      <alignment horizontal="center"/>
    </xf>
    <xf numFmtId="43" fontId="20" fillId="0" borderId="0" xfId="6" applyFont="1" applyBorder="1" applyAlignment="1" applyProtection="1">
      <alignment horizontal="center"/>
    </xf>
    <xf numFmtId="0" fontId="3" fillId="0" borderId="0" xfId="20" applyFont="1" applyAlignment="1">
      <alignment horizontal="left"/>
    </xf>
    <xf numFmtId="0" fontId="3" fillId="0" borderId="0" xfId="20" applyFont="1" applyBorder="1" applyAlignment="1">
      <alignment horizontal="center" vertical="center" wrapText="1"/>
    </xf>
    <xf numFmtId="49" fontId="68" fillId="7" borderId="25" xfId="20" applyNumberFormat="1" applyFont="1" applyFill="1" applyBorder="1" applyAlignment="1">
      <alignment horizontal="center" vertical="center" wrapText="1"/>
    </xf>
    <xf numFmtId="171" fontId="68" fillId="7" borderId="25" xfId="20" applyNumberFormat="1" applyFont="1" applyFill="1" applyBorder="1" applyAlignment="1">
      <alignment horizontal="center" vertical="center" wrapText="1"/>
    </xf>
    <xf numFmtId="4" fontId="68" fillId="7" borderId="25" xfId="0" applyNumberFormat="1" applyFont="1" applyFill="1" applyBorder="1" applyAlignment="1">
      <alignment horizontal="center" vertical="center" wrapText="1"/>
    </xf>
    <xf numFmtId="4" fontId="68" fillId="7" borderId="2" xfId="0" applyNumberFormat="1" applyFont="1" applyFill="1" applyBorder="1" applyAlignment="1">
      <alignment horizontal="center" vertical="center" wrapText="1"/>
    </xf>
    <xf numFmtId="0" fontId="69" fillId="7" borderId="25" xfId="15" applyFont="1" applyFill="1" applyBorder="1" applyAlignment="1">
      <alignment horizontal="center" vertical="center" wrapText="1"/>
    </xf>
    <xf numFmtId="15" fontId="33" fillId="0" borderId="0" xfId="1" applyNumberFormat="1" applyFont="1" applyBorder="1" applyAlignment="1">
      <alignment horizontal="center"/>
    </xf>
    <xf numFmtId="15" fontId="21" fillId="0" borderId="0" xfId="1" applyNumberFormat="1" applyFont="1" applyBorder="1" applyAlignment="1">
      <alignment horizontal="center"/>
    </xf>
    <xf numFmtId="15" fontId="43" fillId="0" borderId="0" xfId="1" applyNumberFormat="1" applyFont="1" applyBorder="1" applyAlignment="1">
      <alignment horizontal="center"/>
    </xf>
    <xf numFmtId="0" fontId="10" fillId="0" borderId="15" xfId="0" applyFont="1" applyFill="1" applyBorder="1" applyAlignment="1">
      <alignment wrapText="1"/>
    </xf>
    <xf numFmtId="0" fontId="10" fillId="2" borderId="28" xfId="0" applyFont="1" applyFill="1" applyBorder="1" applyAlignment="1">
      <alignment horizontal="center"/>
    </xf>
    <xf numFmtId="0" fontId="10" fillId="2" borderId="0" xfId="0" applyFont="1" applyFill="1" applyBorder="1" applyAlignment="1">
      <alignment horizontal="center"/>
    </xf>
    <xf numFmtId="0" fontId="10" fillId="2" borderId="9" xfId="0" applyFont="1" applyFill="1" applyBorder="1" applyAlignment="1">
      <alignment horizontal="center"/>
    </xf>
    <xf numFmtId="15" fontId="21" fillId="0" borderId="0" xfId="1" applyNumberFormat="1" applyFont="1" applyAlignment="1">
      <alignment horizontal="center"/>
    </xf>
    <xf numFmtId="0" fontId="10" fillId="2" borderId="0" xfId="0" applyFont="1" applyFill="1" applyAlignment="1">
      <alignment horizontal="center"/>
    </xf>
    <xf numFmtId="43" fontId="64" fillId="2" borderId="0" xfId="6" applyFont="1" applyFill="1" applyBorder="1" applyAlignment="1"/>
    <xf numFmtId="172" fontId="64" fillId="0" borderId="0" xfId="0" applyNumberFormat="1" applyFont="1" applyBorder="1" applyAlignment="1">
      <alignment horizontal="center"/>
    </xf>
    <xf numFmtId="43" fontId="25" fillId="2" borderId="0" xfId="6" applyFont="1" applyFill="1" applyBorder="1"/>
    <xf numFmtId="43" fontId="64" fillId="2" borderId="0" xfId="6" applyFont="1" applyFill="1" applyBorder="1" applyAlignment="1">
      <alignment horizontal="left"/>
    </xf>
    <xf numFmtId="43" fontId="25" fillId="2" borderId="0" xfId="6" applyFont="1" applyFill="1" applyBorder="1" applyAlignment="1">
      <alignment horizontal="left"/>
    </xf>
    <xf numFmtId="43" fontId="11" fillId="2" borderId="0" xfId="6" applyFont="1" applyFill="1" applyBorder="1"/>
    <xf numFmtId="0" fontId="13" fillId="0" borderId="0" xfId="8" applyFont="1" applyFill="1" applyBorder="1"/>
    <xf numFmtId="0" fontId="65" fillId="2" borderId="0" xfId="16" applyNumberFormat="1" applyFont="1" applyFill="1" applyBorder="1" applyAlignment="1" applyProtection="1">
      <alignment wrapText="1"/>
      <protection locked="0"/>
    </xf>
    <xf numFmtId="172" fontId="10" fillId="0" borderId="25" xfId="0" applyNumberFormat="1" applyFont="1" applyBorder="1" applyAlignment="1"/>
    <xf numFmtId="43" fontId="30" fillId="2" borderId="25" xfId="6" applyFont="1" applyFill="1" applyBorder="1"/>
    <xf numFmtId="0" fontId="2" fillId="5" borderId="25" xfId="1" applyNumberFormat="1" applyFont="1" applyFill="1" applyBorder="1" applyAlignment="1" applyProtection="1">
      <alignment wrapText="1"/>
      <protection locked="0"/>
    </xf>
    <xf numFmtId="168" fontId="2" fillId="5" borderId="25" xfId="1" applyNumberFormat="1" applyFont="1" applyFill="1" applyBorder="1" applyAlignment="1" applyProtection="1">
      <alignment wrapText="1"/>
      <protection locked="0"/>
    </xf>
    <xf numFmtId="0" fontId="10" fillId="0" borderId="16" xfId="0" applyFont="1" applyFill="1" applyBorder="1" applyAlignment="1">
      <alignment horizontal="center"/>
    </xf>
    <xf numFmtId="0" fontId="10" fillId="0" borderId="16" xfId="0" applyFont="1" applyBorder="1" applyAlignment="1">
      <alignment horizontal="center"/>
    </xf>
    <xf numFmtId="0" fontId="69" fillId="7" borderId="25" xfId="1" applyFont="1" applyFill="1" applyBorder="1" applyAlignment="1">
      <alignment horizontal="center" vertical="center"/>
    </xf>
    <xf numFmtId="49" fontId="20" fillId="2" borderId="0" xfId="7" applyNumberFormat="1" applyFont="1" applyFill="1" applyBorder="1" applyAlignment="1">
      <alignment horizontal="right"/>
    </xf>
    <xf numFmtId="49" fontId="20" fillId="2" borderId="0" xfId="7" applyNumberFormat="1" applyFont="1" applyFill="1" applyBorder="1" applyAlignment="1"/>
    <xf numFmtId="0" fontId="20" fillId="2" borderId="0" xfId="7" applyFont="1" applyFill="1" applyBorder="1" applyAlignment="1">
      <alignment vertical="center"/>
    </xf>
    <xf numFmtId="172" fontId="60" fillId="0" borderId="0" xfId="0" applyNumberFormat="1" applyFont="1" applyBorder="1" applyAlignment="1">
      <alignment horizontal="center"/>
    </xf>
    <xf numFmtId="4" fontId="2" fillId="2" borderId="0" xfId="7" applyNumberFormat="1" applyFont="1" applyFill="1" applyBorder="1"/>
    <xf numFmtId="0" fontId="3" fillId="4" borderId="9" xfId="1" applyFont="1" applyFill="1" applyBorder="1" applyAlignment="1">
      <alignment horizontal="right"/>
    </xf>
    <xf numFmtId="0" fontId="60" fillId="0" borderId="0" xfId="0" applyFont="1" applyBorder="1"/>
    <xf numFmtId="0" fontId="61" fillId="0" borderId="0" xfId="0" applyFont="1" applyBorder="1"/>
    <xf numFmtId="0" fontId="69" fillId="7" borderId="25" xfId="7" applyFont="1" applyFill="1" applyBorder="1" applyAlignment="1">
      <alignment horizontal="center"/>
    </xf>
    <xf numFmtId="43" fontId="20" fillId="2" borderId="0" xfId="6" applyFont="1" applyFill="1" applyBorder="1" applyAlignment="1">
      <alignment horizontal="right"/>
    </xf>
    <xf numFmtId="0" fontId="3" fillId="2" borderId="0" xfId="7" applyFont="1" applyFill="1" applyBorder="1" applyAlignment="1">
      <alignment horizontal="left" wrapText="1"/>
    </xf>
    <xf numFmtId="0" fontId="43" fillId="0" borderId="27" xfId="7" applyFont="1" applyBorder="1"/>
    <xf numFmtId="0" fontId="2" fillId="0" borderId="28" xfId="7" applyFont="1" applyBorder="1"/>
    <xf numFmtId="0" fontId="43" fillId="0" borderId="15" xfId="7" applyFont="1" applyBorder="1"/>
    <xf numFmtId="0" fontId="43" fillId="0" borderId="15" xfId="7" applyFont="1" applyFill="1" applyBorder="1"/>
    <xf numFmtId="49" fontId="43" fillId="0" borderId="15" xfId="7" applyNumberFormat="1" applyFont="1" applyFill="1" applyBorder="1"/>
    <xf numFmtId="0" fontId="10" fillId="4" borderId="15" xfId="0" applyFont="1" applyFill="1" applyBorder="1"/>
    <xf numFmtId="0" fontId="59" fillId="4" borderId="15" xfId="1" applyFont="1" applyFill="1" applyBorder="1"/>
    <xf numFmtId="0" fontId="60" fillId="0" borderId="16" xfId="0" applyFont="1" applyBorder="1"/>
    <xf numFmtId="0" fontId="55" fillId="4" borderId="15" xfId="1" applyFont="1" applyFill="1" applyBorder="1"/>
    <xf numFmtId="0" fontId="54" fillId="4" borderId="15" xfId="1" applyFont="1" applyFill="1" applyBorder="1"/>
    <xf numFmtId="0" fontId="61" fillId="0" borderId="16" xfId="0" applyFont="1" applyBorder="1"/>
    <xf numFmtId="0" fontId="21" fillId="4" borderId="15" xfId="1" applyFont="1" applyFill="1" applyBorder="1"/>
    <xf numFmtId="0" fontId="43" fillId="0" borderId="3" xfId="7" applyFont="1" applyBorder="1"/>
    <xf numFmtId="0" fontId="20" fillId="4" borderId="0" xfId="0" applyFont="1" applyFill="1" applyBorder="1" applyAlignment="1">
      <alignment horizontal="right"/>
    </xf>
    <xf numFmtId="0" fontId="52" fillId="0" borderId="15" xfId="0" applyFont="1" applyBorder="1"/>
    <xf numFmtId="0" fontId="70" fillId="7" borderId="25" xfId="11" applyFont="1" applyFill="1" applyBorder="1" applyAlignment="1">
      <alignment horizontal="center"/>
    </xf>
    <xf numFmtId="0" fontId="52" fillId="0" borderId="0" xfId="0" applyFont="1" applyBorder="1"/>
    <xf numFmtId="0" fontId="14" fillId="4" borderId="0" xfId="11" applyFont="1" applyFill="1" applyBorder="1" applyAlignment="1">
      <alignment horizontal="center" vertical="center"/>
    </xf>
    <xf numFmtId="0" fontId="14" fillId="0" borderId="0" xfId="11" applyFont="1" applyFill="1" applyBorder="1" applyAlignment="1">
      <alignment horizontal="center" vertical="center"/>
    </xf>
    <xf numFmtId="0" fontId="14" fillId="4" borderId="9" xfId="11" applyFont="1" applyFill="1" applyBorder="1" applyAlignment="1">
      <alignment horizontal="center" vertical="center"/>
    </xf>
    <xf numFmtId="0" fontId="2" fillId="0" borderId="25" xfId="1" applyFont="1" applyBorder="1" applyAlignment="1" applyProtection="1">
      <protection locked="0"/>
    </xf>
    <xf numFmtId="0" fontId="2" fillId="0" borderId="28" xfId="1" applyFont="1" applyBorder="1" applyAlignment="1" applyProtection="1">
      <alignment horizontal="center"/>
      <protection locked="0"/>
    </xf>
    <xf numFmtId="0" fontId="2" fillId="0" borderId="28" xfId="1" applyFont="1" applyBorder="1" applyAlignment="1" applyProtection="1">
      <alignment horizontal="center" wrapText="1"/>
      <protection locked="0"/>
    </xf>
    <xf numFmtId="0" fontId="3" fillId="0" borderId="28" xfId="1" applyFont="1" applyBorder="1" applyAlignment="1" applyProtection="1">
      <alignment horizontal="center"/>
      <protection locked="0"/>
    </xf>
    <xf numFmtId="43" fontId="2" fillId="0" borderId="28" xfId="2" applyFont="1" applyBorder="1" applyProtection="1">
      <protection locked="0"/>
    </xf>
    <xf numFmtId="0" fontId="69" fillId="7" borderId="25" xfId="1" applyFont="1" applyFill="1" applyBorder="1" applyAlignment="1">
      <alignment horizontal="center"/>
    </xf>
    <xf numFmtId="173" fontId="29" fillId="0" borderId="1" xfId="0" applyNumberFormat="1" applyFont="1" applyFill="1" applyBorder="1" applyAlignment="1">
      <alignment horizontal="left"/>
    </xf>
    <xf numFmtId="172" fontId="30" fillId="0" borderId="1" xfId="0" applyNumberFormat="1" applyFont="1" applyFill="1" applyBorder="1" applyAlignment="1">
      <alignment horizontal="left"/>
    </xf>
    <xf numFmtId="171" fontId="69" fillId="7" borderId="25" xfId="1" applyNumberFormat="1" applyFont="1" applyFill="1" applyBorder="1" applyAlignment="1">
      <alignment horizontal="center" vertical="center" wrapText="1"/>
    </xf>
    <xf numFmtId="0" fontId="69" fillId="7" borderId="25" xfId="1" applyFont="1" applyFill="1" applyBorder="1" applyAlignment="1">
      <alignment horizontal="center" vertical="center" textRotation="90"/>
    </xf>
    <xf numFmtId="0" fontId="20" fillId="0" borderId="0" xfId="1" applyFont="1" applyBorder="1" applyAlignment="1">
      <alignment horizontal="right"/>
    </xf>
    <xf numFmtId="0" fontId="20" fillId="0" borderId="0" xfId="1" applyFont="1" applyBorder="1" applyAlignment="1" applyProtection="1">
      <alignment horizontal="center"/>
    </xf>
    <xf numFmtId="0" fontId="3" fillId="0" borderId="0" xfId="1" applyFont="1" applyBorder="1" applyAlignment="1">
      <alignment horizontal="right"/>
    </xf>
    <xf numFmtId="0" fontId="19" fillId="0" borderId="9" xfId="1" applyFont="1" applyFill="1" applyBorder="1" applyAlignment="1">
      <alignment horizontal="right"/>
    </xf>
    <xf numFmtId="0" fontId="12" fillId="0" borderId="0" xfId="1" applyFont="1" applyBorder="1" applyAlignment="1" applyProtection="1">
      <alignment horizontal="center"/>
    </xf>
    <xf numFmtId="0" fontId="11" fillId="2" borderId="0" xfId="0" applyFont="1" applyFill="1" applyBorder="1" applyAlignment="1">
      <alignment horizontal="center"/>
    </xf>
    <xf numFmtId="0" fontId="2" fillId="0" borderId="0" xfId="1" applyFont="1" applyFill="1" applyBorder="1" applyAlignment="1">
      <alignment horizontal="center"/>
    </xf>
    <xf numFmtId="0" fontId="2" fillId="0" borderId="0" xfId="1" applyFont="1" applyFill="1" applyBorder="1"/>
    <xf numFmtId="0" fontId="12" fillId="0" borderId="0" xfId="1" applyFont="1" applyFill="1" applyBorder="1" applyAlignment="1" applyProtection="1">
      <alignment horizontal="right"/>
    </xf>
    <xf numFmtId="0" fontId="11" fillId="0" borderId="0" xfId="0" applyFont="1" applyBorder="1" applyAlignment="1">
      <alignment horizontal="center"/>
    </xf>
    <xf numFmtId="0" fontId="15" fillId="0" borderId="0" xfId="20" applyFont="1" applyBorder="1" applyAlignment="1">
      <alignment horizontal="center"/>
    </xf>
    <xf numFmtId="172" fontId="10" fillId="0" borderId="25" xfId="0" applyNumberFormat="1" applyFont="1" applyBorder="1" applyAlignment="1">
      <alignment horizontal="center"/>
    </xf>
    <xf numFmtId="0" fontId="22" fillId="0" borderId="0" xfId="1" applyFont="1" applyBorder="1" applyProtection="1">
      <protection locked="0"/>
    </xf>
    <xf numFmtId="43" fontId="12" fillId="0" borderId="28" xfId="6" applyFont="1" applyBorder="1" applyProtection="1">
      <protection locked="0"/>
    </xf>
    <xf numFmtId="43" fontId="68" fillId="7" borderId="12" xfId="6" applyFont="1" applyFill="1" applyBorder="1" applyProtection="1">
      <protection locked="0"/>
    </xf>
    <xf numFmtId="0" fontId="20" fillId="0" borderId="0" xfId="1" applyFont="1" applyBorder="1" applyProtection="1">
      <protection locked="0"/>
    </xf>
    <xf numFmtId="0" fontId="22" fillId="0" borderId="0" xfId="1" applyFont="1" applyBorder="1" applyAlignment="1" applyProtection="1">
      <protection locked="0"/>
    </xf>
    <xf numFmtId="0" fontId="15" fillId="0" borderId="0" xfId="1" applyFont="1" applyProtection="1"/>
    <xf numFmtId="0" fontId="15" fillId="0" borderId="0" xfId="1" applyFont="1" applyBorder="1" applyProtection="1"/>
    <xf numFmtId="4" fontId="15" fillId="0" borderId="0" xfId="2" applyNumberFormat="1" applyFont="1" applyBorder="1" applyProtection="1"/>
    <xf numFmtId="0" fontId="15" fillId="0" borderId="27" xfId="1" applyFont="1" applyBorder="1" applyProtection="1"/>
    <xf numFmtId="0" fontId="15" fillId="0" borderId="28" xfId="1" applyFont="1" applyBorder="1" applyProtection="1"/>
    <xf numFmtId="4" fontId="15" fillId="0" borderId="28" xfId="2" applyNumberFormat="1" applyFont="1" applyBorder="1" applyProtection="1"/>
    <xf numFmtId="0" fontId="15" fillId="0" borderId="29" xfId="1" applyFont="1" applyBorder="1" applyProtection="1"/>
    <xf numFmtId="0" fontId="15" fillId="4" borderId="15" xfId="1" applyFont="1" applyFill="1" applyBorder="1" applyAlignment="1" applyProtection="1"/>
    <xf numFmtId="0" fontId="15" fillId="4" borderId="0" xfId="1" applyFont="1" applyFill="1" applyBorder="1" applyAlignment="1" applyProtection="1"/>
    <xf numFmtId="0" fontId="15" fillId="0" borderId="16" xfId="1" applyFont="1" applyBorder="1" applyProtection="1"/>
    <xf numFmtId="0" fontId="23" fillId="4" borderId="15" xfId="1" applyFont="1" applyFill="1" applyBorder="1" applyAlignment="1" applyProtection="1">
      <alignment horizontal="center"/>
    </xf>
    <xf numFmtId="0" fontId="23" fillId="4" borderId="0" xfId="1" applyFont="1" applyFill="1" applyBorder="1" applyAlignment="1" applyProtection="1">
      <alignment horizontal="center"/>
    </xf>
    <xf numFmtId="4" fontId="23" fillId="4" borderId="0" xfId="1" applyNumberFormat="1" applyFont="1" applyFill="1" applyBorder="1" applyAlignment="1" applyProtection="1">
      <alignment horizontal="center"/>
    </xf>
    <xf numFmtId="0" fontId="15" fillId="0" borderId="15" xfId="1" applyFont="1" applyBorder="1" applyProtection="1"/>
    <xf numFmtId="0" fontId="22" fillId="0" borderId="0" xfId="1" applyFont="1" applyBorder="1" applyProtection="1"/>
    <xf numFmtId="0" fontId="20" fillId="0" borderId="0" xfId="0" applyFont="1" applyBorder="1" applyAlignment="1" applyProtection="1">
      <alignment horizontal="right"/>
    </xf>
    <xf numFmtId="0" fontId="20" fillId="0" borderId="0" xfId="1" applyFont="1" applyBorder="1" applyAlignment="1" applyProtection="1">
      <alignment horizontal="right"/>
    </xf>
    <xf numFmtId="0" fontId="20" fillId="0" borderId="0" xfId="1" applyFont="1" applyBorder="1" applyAlignment="1" applyProtection="1"/>
    <xf numFmtId="0" fontId="20" fillId="4" borderId="0" xfId="1" applyFont="1" applyFill="1" applyBorder="1" applyAlignment="1" applyProtection="1">
      <alignment horizontal="right"/>
    </xf>
    <xf numFmtId="0" fontId="10" fillId="0" borderId="0" xfId="0" applyFont="1" applyProtection="1"/>
    <xf numFmtId="0" fontId="20" fillId="4" borderId="0" xfId="0" applyFont="1" applyFill="1" applyBorder="1" applyAlignment="1" applyProtection="1">
      <alignment horizontal="left"/>
    </xf>
    <xf numFmtId="0" fontId="20" fillId="4" borderId="0" xfId="1" applyFont="1" applyFill="1" applyBorder="1" applyAlignment="1" applyProtection="1">
      <alignment horizontal="left"/>
    </xf>
    <xf numFmtId="4" fontId="20" fillId="4" borderId="0" xfId="1" applyNumberFormat="1" applyFont="1" applyFill="1" applyBorder="1" applyAlignment="1" applyProtection="1">
      <alignment horizontal="left"/>
    </xf>
    <xf numFmtId="0" fontId="15" fillId="0" borderId="9" xfId="1" applyFont="1" applyBorder="1" applyProtection="1"/>
    <xf numFmtId="0" fontId="20" fillId="0" borderId="9" xfId="1" applyFont="1" applyBorder="1" applyAlignment="1" applyProtection="1">
      <alignment horizontal="right"/>
    </xf>
    <xf numFmtId="0" fontId="3" fillId="0" borderId="9" xfId="1" applyFont="1" applyBorder="1" applyAlignment="1" applyProtection="1">
      <alignment horizontal="left"/>
    </xf>
    <xf numFmtId="4" fontId="15" fillId="0" borderId="9" xfId="2" applyNumberFormat="1" applyFont="1" applyBorder="1" applyProtection="1"/>
    <xf numFmtId="4" fontId="68" fillId="7" borderId="0" xfId="2" applyNumberFormat="1" applyFont="1" applyFill="1" applyBorder="1" applyAlignment="1" applyProtection="1">
      <alignment horizontal="center"/>
    </xf>
    <xf numFmtId="0" fontId="12" fillId="0" borderId="0" xfId="1" applyFont="1" applyBorder="1" applyProtection="1"/>
    <xf numFmtId="0" fontId="15" fillId="0" borderId="4" xfId="1" applyFont="1" applyBorder="1" applyProtection="1"/>
    <xf numFmtId="0" fontId="22" fillId="0" borderId="0" xfId="1" applyFont="1" applyBorder="1" applyAlignment="1" applyProtection="1">
      <alignment horizontal="left"/>
    </xf>
    <xf numFmtId="0" fontId="19" fillId="0" borderId="0" xfId="1" applyFont="1" applyBorder="1" applyAlignment="1" applyProtection="1">
      <alignment horizontal="right"/>
    </xf>
    <xf numFmtId="0" fontId="22" fillId="0" borderId="16" xfId="1" applyFont="1" applyBorder="1" applyAlignment="1" applyProtection="1">
      <alignment horizontal="left"/>
    </xf>
    <xf numFmtId="0" fontId="22" fillId="0" borderId="0" xfId="1" applyFont="1" applyAlignment="1" applyProtection="1">
      <alignment horizontal="left"/>
    </xf>
    <xf numFmtId="0" fontId="22" fillId="0" borderId="15" xfId="1" applyFont="1" applyBorder="1" applyAlignment="1" applyProtection="1">
      <alignment horizontal="left"/>
    </xf>
    <xf numFmtId="0" fontId="22" fillId="0" borderId="16" xfId="1" applyFont="1" applyBorder="1" applyProtection="1"/>
    <xf numFmtId="0" fontId="22" fillId="0" borderId="0" xfId="1" applyFont="1" applyProtection="1"/>
    <xf numFmtId="0" fontId="22" fillId="0" borderId="15" xfId="1" applyFont="1" applyBorder="1" applyProtection="1"/>
    <xf numFmtId="0" fontId="20" fillId="0" borderId="0" xfId="1" applyFont="1" applyBorder="1" applyProtection="1"/>
    <xf numFmtId="0" fontId="22" fillId="0" borderId="0" xfId="1" applyFont="1" applyBorder="1" applyAlignment="1" applyProtection="1">
      <alignment horizontal="center"/>
    </xf>
    <xf numFmtId="0" fontId="22" fillId="0" borderId="0" xfId="1" applyFont="1" applyBorder="1" applyAlignment="1" applyProtection="1"/>
    <xf numFmtId="0" fontId="15" fillId="0" borderId="0" xfId="1" applyFont="1" applyBorder="1" applyAlignment="1" applyProtection="1"/>
    <xf numFmtId="171" fontId="30" fillId="0" borderId="0" xfId="0" applyNumberFormat="1" applyFont="1" applyBorder="1" applyAlignment="1" applyProtection="1">
      <alignment horizontal="center"/>
    </xf>
    <xf numFmtId="0" fontId="15" fillId="0" borderId="3" xfId="1" applyFont="1" applyBorder="1" applyProtection="1"/>
    <xf numFmtId="0" fontId="19" fillId="0" borderId="9" xfId="1" applyFont="1" applyBorder="1" applyProtection="1"/>
    <xf numFmtId="0" fontId="19" fillId="0" borderId="9" xfId="1" applyFont="1" applyBorder="1" applyAlignment="1" applyProtection="1">
      <alignment horizontal="center"/>
    </xf>
    <xf numFmtId="4" fontId="15" fillId="0" borderId="0" xfId="1" applyNumberFormat="1" applyFont="1" applyBorder="1" applyAlignment="1" applyProtection="1">
      <alignment horizontal="center"/>
    </xf>
    <xf numFmtId="0" fontId="10" fillId="0" borderId="0" xfId="0" applyFont="1" applyBorder="1" applyProtection="1"/>
    <xf numFmtId="4" fontId="15" fillId="0" borderId="0" xfId="2" applyNumberFormat="1" applyFont="1" applyProtection="1"/>
    <xf numFmtId="0" fontId="22" fillId="0" borderId="31" xfId="1" applyFont="1" applyBorder="1" applyAlignment="1" applyProtection="1">
      <alignment horizontal="center"/>
      <protection locked="0"/>
    </xf>
    <xf numFmtId="0" fontId="3" fillId="0" borderId="0" xfId="1" applyFont="1" applyBorder="1" applyProtection="1"/>
    <xf numFmtId="0" fontId="2" fillId="0" borderId="0" xfId="1" applyFont="1" applyBorder="1" applyProtection="1"/>
    <xf numFmtId="0" fontId="22" fillId="2" borderId="0" xfId="11" applyFont="1" applyFill="1" applyBorder="1" applyProtection="1">
      <protection locked="0"/>
    </xf>
    <xf numFmtId="43" fontId="10" fillId="2" borderId="0" xfId="6" applyFont="1" applyFill="1" applyBorder="1" applyProtection="1">
      <protection locked="0"/>
    </xf>
    <xf numFmtId="0" fontId="53" fillId="2" borderId="0" xfId="0" applyFont="1" applyFill="1" applyBorder="1" applyProtection="1">
      <protection locked="0"/>
    </xf>
    <xf numFmtId="0" fontId="22" fillId="2" borderId="25" xfId="7" applyFont="1" applyFill="1" applyBorder="1" applyAlignment="1" applyProtection="1">
      <alignment horizontal="center"/>
      <protection locked="0"/>
    </xf>
    <xf numFmtId="0" fontId="2" fillId="0" borderId="0" xfId="7" applyFont="1" applyBorder="1" applyProtection="1">
      <protection locked="0"/>
    </xf>
    <xf numFmtId="0" fontId="2" fillId="2" borderId="0" xfId="7" applyFont="1" applyFill="1" applyBorder="1" applyProtection="1">
      <protection locked="0"/>
    </xf>
    <xf numFmtId="0" fontId="14" fillId="2" borderId="0" xfId="7" applyFont="1" applyFill="1" applyBorder="1" applyProtection="1">
      <protection locked="0"/>
    </xf>
    <xf numFmtId="4" fontId="3" fillId="2" borderId="0" xfId="7" applyNumberFormat="1" applyFont="1" applyFill="1" applyBorder="1" applyProtection="1">
      <protection locked="0"/>
    </xf>
    <xf numFmtId="0" fontId="3" fillId="2" borderId="0" xfId="7" applyFont="1" applyFill="1" applyBorder="1" applyProtection="1">
      <protection locked="0"/>
    </xf>
    <xf numFmtId="0" fontId="12" fillId="2" borderId="0" xfId="7" applyFont="1" applyFill="1" applyBorder="1" applyAlignment="1" applyProtection="1">
      <alignment horizontal="right"/>
      <protection locked="0"/>
    </xf>
    <xf numFmtId="4" fontId="2" fillId="2" borderId="0" xfId="7" applyNumberFormat="1" applyFont="1" applyFill="1" applyBorder="1" applyProtection="1">
      <protection locked="0"/>
    </xf>
    <xf numFmtId="0" fontId="12" fillId="2" borderId="0" xfId="7" applyFont="1" applyFill="1" applyBorder="1" applyProtection="1">
      <protection locked="0"/>
    </xf>
    <xf numFmtId="0" fontId="55" fillId="2" borderId="9" xfId="1" applyFont="1" applyFill="1" applyBorder="1" applyAlignment="1" applyProtection="1">
      <alignment horizontal="center" vertical="center"/>
      <protection locked="0"/>
    </xf>
    <xf numFmtId="172" fontId="60" fillId="0" borderId="9" xfId="0" applyNumberFormat="1" applyFont="1" applyBorder="1" applyAlignment="1" applyProtection="1">
      <alignment horizontal="center" vertical="center"/>
      <protection locked="0"/>
    </xf>
    <xf numFmtId="49" fontId="12" fillId="2" borderId="0" xfId="7" applyNumberFormat="1" applyFont="1" applyFill="1" applyBorder="1" applyAlignment="1" applyProtection="1">
      <alignment horizontal="right"/>
    </xf>
    <xf numFmtId="49" fontId="20" fillId="2" borderId="0" xfId="7" applyNumberFormat="1" applyFont="1" applyFill="1" applyBorder="1" applyAlignment="1" applyProtection="1">
      <alignment horizontal="right"/>
    </xf>
    <xf numFmtId="43" fontId="22" fillId="0" borderId="25" xfId="6" applyFont="1" applyFill="1" applyBorder="1" applyAlignment="1" applyProtection="1"/>
    <xf numFmtId="0" fontId="2" fillId="0" borderId="14" xfId="1" applyFont="1" applyFill="1" applyBorder="1" applyAlignment="1" applyProtection="1">
      <protection locked="0"/>
    </xf>
    <xf numFmtId="4" fontId="2" fillId="0" borderId="14" xfId="1" applyNumberFormat="1" applyFont="1" applyFill="1" applyBorder="1" applyAlignment="1" applyProtection="1">
      <protection locked="0"/>
    </xf>
    <xf numFmtId="0" fontId="2" fillId="0" borderId="2" xfId="1" applyFont="1" applyFill="1" applyBorder="1" applyAlignment="1" applyProtection="1">
      <protection locked="0"/>
    </xf>
    <xf numFmtId="0" fontId="50" fillId="0" borderId="0" xfId="1" applyFont="1" applyBorder="1" applyAlignment="1" applyProtection="1">
      <alignment horizontal="center"/>
      <protection locked="0"/>
    </xf>
    <xf numFmtId="0" fontId="50" fillId="0" borderId="0" xfId="1" applyFont="1" applyBorder="1" applyAlignment="1" applyProtection="1">
      <protection locked="0"/>
    </xf>
    <xf numFmtId="0" fontId="2" fillId="5" borderId="26" xfId="2" applyNumberFormat="1" applyFont="1" applyFill="1" applyBorder="1" applyAlignment="1" applyProtection="1">
      <alignment wrapText="1"/>
      <protection locked="0"/>
    </xf>
    <xf numFmtId="0" fontId="2" fillId="5" borderId="25" xfId="2" applyNumberFormat="1" applyFont="1" applyFill="1" applyBorder="1" applyAlignment="1" applyProtection="1">
      <alignment wrapText="1"/>
      <protection locked="0"/>
    </xf>
    <xf numFmtId="0" fontId="10" fillId="2" borderId="25" xfId="0" applyFont="1" applyFill="1" applyBorder="1" applyAlignment="1" applyProtection="1">
      <alignment wrapText="1"/>
      <protection locked="0"/>
    </xf>
    <xf numFmtId="0" fontId="22" fillId="0" borderId="25" xfId="1" applyFont="1" applyBorder="1" applyProtection="1">
      <protection locked="0"/>
    </xf>
    <xf numFmtId="49" fontId="22" fillId="0" borderId="4" xfId="1" applyNumberFormat="1" applyFont="1" applyBorder="1" applyAlignment="1" applyProtection="1">
      <alignment horizontal="center"/>
      <protection locked="0"/>
    </xf>
    <xf numFmtId="49" fontId="22" fillId="0" borderId="2" xfId="1" applyNumberFormat="1" applyFont="1" applyBorder="1" applyAlignment="1" applyProtection="1">
      <alignment horizontal="center"/>
      <protection locked="0"/>
    </xf>
    <xf numFmtId="43" fontId="22" fillId="0" borderId="25" xfId="2" applyFont="1" applyBorder="1" applyAlignment="1" applyProtection="1">
      <alignment horizontal="right"/>
      <protection locked="0"/>
    </xf>
    <xf numFmtId="4" fontId="69" fillId="9" borderId="25" xfId="1" applyNumberFormat="1" applyFont="1" applyFill="1" applyBorder="1" applyAlignment="1" applyProtection="1">
      <alignment horizontal="right"/>
      <protection locked="0"/>
    </xf>
    <xf numFmtId="172" fontId="10" fillId="0" borderId="25" xfId="0" applyNumberFormat="1" applyFont="1" applyBorder="1" applyAlignment="1" applyProtection="1"/>
    <xf numFmtId="43" fontId="15" fillId="0" borderId="25" xfId="6" applyFont="1" applyBorder="1" applyProtection="1"/>
    <xf numFmtId="0" fontId="73" fillId="7" borderId="31" xfId="1" applyFont="1" applyFill="1" applyBorder="1" applyProtection="1">
      <protection locked="0"/>
    </xf>
    <xf numFmtId="0" fontId="69" fillId="7" borderId="26" xfId="1" applyFont="1" applyFill="1" applyBorder="1" applyAlignment="1" applyProtection="1">
      <alignment horizontal="center"/>
      <protection locked="0"/>
    </xf>
    <xf numFmtId="4" fontId="69" fillId="7" borderId="25" xfId="1" applyNumberFormat="1" applyFont="1" applyFill="1" applyBorder="1" applyAlignment="1" applyProtection="1">
      <alignment wrapText="1"/>
      <protection locked="0"/>
    </xf>
    <xf numFmtId="0" fontId="73" fillId="7" borderId="26" xfId="1" applyFont="1" applyFill="1" applyBorder="1" applyProtection="1">
      <protection locked="0"/>
    </xf>
    <xf numFmtId="0" fontId="22" fillId="0" borderId="0" xfId="8" applyFont="1"/>
    <xf numFmtId="2" fontId="22" fillId="0" borderId="0" xfId="1" applyNumberFormat="1" applyFont="1" applyBorder="1"/>
    <xf numFmtId="0" fontId="22" fillId="0" borderId="0" xfId="1" applyFont="1" applyBorder="1" applyAlignment="1" applyProtection="1">
      <alignment horizontal="center"/>
      <protection locked="0"/>
    </xf>
    <xf numFmtId="0" fontId="69" fillId="7" borderId="31" xfId="1" applyFont="1" applyFill="1" applyBorder="1" applyAlignment="1" applyProtection="1">
      <alignment horizontal="center"/>
      <protection locked="0"/>
    </xf>
    <xf numFmtId="0" fontId="22" fillId="0" borderId="0" xfId="1" applyFont="1" applyFill="1" applyBorder="1" applyAlignment="1">
      <alignment wrapText="1"/>
    </xf>
    <xf numFmtId="0" fontId="22" fillId="0" borderId="0" xfId="1" applyFont="1" applyFill="1" applyBorder="1" applyAlignment="1">
      <alignment horizontal="right"/>
    </xf>
    <xf numFmtId="0" fontId="22" fillId="0" borderId="25" xfId="1" applyFont="1" applyBorder="1" applyAlignment="1">
      <alignment horizontal="center"/>
    </xf>
    <xf numFmtId="0" fontId="22" fillId="0" borderId="25" xfId="1" applyFont="1" applyBorder="1" applyAlignment="1" applyProtection="1">
      <alignment horizontal="right" vertical="justify"/>
      <protection locked="0"/>
    </xf>
    <xf numFmtId="0" fontId="22" fillId="0" borderId="25" xfId="1" applyFont="1" applyBorder="1" applyAlignment="1" applyProtection="1">
      <alignment wrapText="1"/>
      <protection locked="0"/>
    </xf>
    <xf numFmtId="0" fontId="22" fillId="0" borderId="25" xfId="1" applyFont="1" applyBorder="1" applyAlignment="1" applyProtection="1">
      <alignment horizontal="center"/>
      <protection locked="0"/>
    </xf>
    <xf numFmtId="39" fontId="22" fillId="0" borderId="25" xfId="1" applyNumberFormat="1" applyFont="1" applyBorder="1" applyAlignment="1" applyProtection="1">
      <alignment horizontal="right"/>
      <protection locked="0"/>
    </xf>
    <xf numFmtId="0" fontId="20" fillId="0" borderId="0" xfId="1" applyFont="1" applyBorder="1" applyAlignment="1">
      <alignment horizontal="right" vertical="center"/>
    </xf>
    <xf numFmtId="0" fontId="0" fillId="0" borderId="15" xfId="0" applyBorder="1" applyAlignment="1">
      <alignment vertical="center"/>
    </xf>
    <xf numFmtId="0" fontId="2" fillId="0" borderId="0" xfId="1" applyFont="1" applyAlignment="1">
      <alignment vertical="center"/>
    </xf>
    <xf numFmtId="0" fontId="4" fillId="0" borderId="0" xfId="1" applyFont="1" applyBorder="1" applyAlignment="1">
      <alignment vertical="center"/>
    </xf>
    <xf numFmtId="0" fontId="10" fillId="2" borderId="0" xfId="1" applyFont="1" applyFill="1" applyBorder="1" applyAlignment="1">
      <alignment vertical="center"/>
    </xf>
    <xf numFmtId="43" fontId="30" fillId="2" borderId="25" xfId="6" applyFont="1" applyFill="1" applyBorder="1" applyAlignment="1">
      <alignment vertical="center"/>
    </xf>
    <xf numFmtId="43" fontId="30" fillId="2" borderId="25" xfId="6" applyFont="1" applyFill="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29" fillId="2" borderId="0" xfId="0" applyFont="1" applyFill="1" applyBorder="1" applyAlignment="1">
      <alignment horizontal="right" vertical="center"/>
    </xf>
    <xf numFmtId="0" fontId="15" fillId="0" borderId="0" xfId="1" applyFont="1" applyAlignment="1">
      <alignment vertical="center"/>
    </xf>
    <xf numFmtId="0" fontId="10" fillId="0" borderId="0" xfId="0" applyFont="1" applyFill="1" applyBorder="1" applyAlignment="1" applyProtection="1">
      <alignment horizontal="center"/>
      <protection locked="0"/>
    </xf>
    <xf numFmtId="1" fontId="69" fillId="7" borderId="32" xfId="1" applyNumberFormat="1" applyFont="1" applyFill="1" applyBorder="1" applyAlignment="1">
      <alignment horizontal="center" vertical="center"/>
    </xf>
    <xf numFmtId="49" fontId="69" fillId="7" borderId="25" xfId="8" applyNumberFormat="1" applyFont="1" applyFill="1" applyBorder="1" applyAlignment="1">
      <alignment horizontal="center" vertical="center" wrapText="1"/>
    </xf>
    <xf numFmtId="49" fontId="69" fillId="7" borderId="25" xfId="1" applyNumberFormat="1" applyFont="1" applyFill="1" applyBorder="1" applyAlignment="1">
      <alignment horizontal="center" vertical="center" wrapText="1"/>
    </xf>
    <xf numFmtId="49" fontId="69" fillId="7" borderId="27" xfId="8" applyNumberFormat="1" applyFont="1" applyFill="1" applyBorder="1" applyAlignment="1">
      <alignment horizontal="center" vertical="center" wrapText="1"/>
    </xf>
    <xf numFmtId="4" fontId="69" fillId="7" borderId="32" xfId="8" applyNumberFormat="1" applyFont="1" applyFill="1" applyBorder="1" applyAlignment="1">
      <alignment horizontal="center" vertical="center"/>
    </xf>
    <xf numFmtId="4" fontId="69" fillId="7" borderId="32" xfId="8" applyNumberFormat="1" applyFont="1" applyFill="1" applyBorder="1" applyAlignment="1">
      <alignment horizontal="center" vertical="center" wrapText="1"/>
    </xf>
    <xf numFmtId="49" fontId="69" fillId="7" borderId="32" xfId="8" applyNumberFormat="1" applyFont="1" applyFill="1" applyBorder="1" applyAlignment="1">
      <alignment horizontal="center" vertical="center" wrapText="1"/>
    </xf>
    <xf numFmtId="172" fontId="10" fillId="0" borderId="32" xfId="0" applyNumberFormat="1" applyFont="1" applyBorder="1" applyAlignment="1">
      <alignment horizontal="left"/>
    </xf>
    <xf numFmtId="43" fontId="22" fillId="2" borderId="2" xfId="6" applyFont="1" applyFill="1" applyBorder="1" applyAlignment="1">
      <alignment horizontal="left"/>
    </xf>
    <xf numFmtId="0" fontId="20" fillId="2" borderId="0" xfId="1" applyFont="1" applyFill="1" applyBorder="1" applyAlignment="1">
      <alignment horizontal="left"/>
    </xf>
    <xf numFmtId="43" fontId="22" fillId="2" borderId="25" xfId="6" applyFont="1" applyFill="1" applyBorder="1" applyAlignment="1"/>
    <xf numFmtId="43" fontId="22" fillId="0" borderId="25" xfId="6" applyFont="1" applyBorder="1"/>
    <xf numFmtId="0" fontId="69" fillId="7" borderId="25" xfId="0" applyFont="1" applyFill="1" applyBorder="1" applyAlignment="1">
      <alignment horizontal="center" vertical="center" wrapText="1"/>
    </xf>
    <xf numFmtId="4" fontId="69" fillId="9" borderId="25" xfId="1" applyNumberFormat="1" applyFont="1" applyFill="1" applyBorder="1" applyAlignment="1" applyProtection="1">
      <alignment horizontal="center" vertical="center" wrapText="1"/>
    </xf>
    <xf numFmtId="4" fontId="69" fillId="9" borderId="4" xfId="2" applyNumberFormat="1" applyFont="1" applyFill="1" applyBorder="1" applyAlignment="1" applyProtection="1">
      <alignment horizontal="center" vertical="center" wrapText="1"/>
    </xf>
    <xf numFmtId="4" fontId="69" fillId="9" borderId="2" xfId="2" applyNumberFormat="1" applyFont="1" applyFill="1" applyBorder="1" applyAlignment="1" applyProtection="1">
      <alignment horizontal="center" vertical="center"/>
    </xf>
    <xf numFmtId="43" fontId="22" fillId="4" borderId="25" xfId="6" applyFont="1" applyFill="1" applyBorder="1" applyAlignment="1" applyProtection="1">
      <alignment horizontal="right"/>
    </xf>
    <xf numFmtId="0" fontId="22" fillId="0" borderId="25" xfId="1" applyFont="1" applyBorder="1" applyAlignment="1" applyProtection="1">
      <protection locked="0"/>
    </xf>
    <xf numFmtId="0" fontId="23" fillId="4" borderId="28" xfId="1" applyFont="1" applyFill="1" applyBorder="1" applyAlignment="1" applyProtection="1">
      <alignment horizontal="center"/>
    </xf>
    <xf numFmtId="0" fontId="23" fillId="4" borderId="9" xfId="1" applyFont="1" applyFill="1" applyBorder="1" applyAlignment="1" applyProtection="1">
      <alignment horizontal="center"/>
    </xf>
    <xf numFmtId="0" fontId="15" fillId="4" borderId="31" xfId="1" applyFont="1" applyFill="1" applyBorder="1" applyAlignment="1" applyProtection="1">
      <alignment horizontal="center"/>
    </xf>
    <xf numFmtId="0" fontId="15" fillId="4" borderId="28" xfId="1" applyFont="1" applyFill="1" applyBorder="1" applyAlignment="1" applyProtection="1">
      <alignment horizontal="center"/>
    </xf>
    <xf numFmtId="1" fontId="22" fillId="0" borderId="0" xfId="6" applyNumberFormat="1" applyFont="1" applyBorder="1" applyProtection="1"/>
    <xf numFmtId="1" fontId="22" fillId="0" borderId="28" xfId="6" applyNumberFormat="1" applyFont="1" applyBorder="1" applyProtection="1"/>
    <xf numFmtId="0" fontId="22" fillId="0" borderId="31" xfId="1" applyFont="1" applyBorder="1" applyAlignment="1" applyProtection="1">
      <protection locked="0"/>
    </xf>
    <xf numFmtId="4" fontId="22" fillId="4" borderId="25" xfId="1" applyNumberFormat="1" applyFont="1" applyFill="1" applyBorder="1" applyAlignment="1" applyProtection="1">
      <alignment horizontal="left"/>
      <protection locked="0"/>
    </xf>
    <xf numFmtId="4" fontId="22" fillId="4" borderId="0" xfId="1" applyNumberFormat="1" applyFont="1" applyFill="1" applyBorder="1" applyAlignment="1" applyProtection="1">
      <alignment horizontal="left"/>
      <protection locked="0"/>
    </xf>
    <xf numFmtId="0" fontId="69" fillId="7" borderId="25" xfId="11" applyFont="1" applyFill="1" applyBorder="1" applyAlignment="1">
      <alignment horizontal="center" vertical="center" wrapText="1"/>
    </xf>
    <xf numFmtId="0" fontId="69" fillId="7" borderId="26" xfId="11" applyFont="1" applyFill="1" applyBorder="1" applyAlignment="1">
      <alignment horizontal="center" vertical="center" wrapText="1"/>
    </xf>
    <xf numFmtId="0" fontId="69" fillId="7" borderId="26" xfId="11" applyFont="1" applyFill="1" applyBorder="1" applyAlignment="1">
      <alignment horizontal="center" wrapText="1"/>
    </xf>
    <xf numFmtId="43" fontId="2" fillId="0" borderId="0" xfId="6" applyFont="1" applyBorder="1" applyAlignment="1" applyProtection="1">
      <alignment horizontal="center" vertical="center" wrapText="1"/>
    </xf>
    <xf numFmtId="43" fontId="2" fillId="0" borderId="0" xfId="6" applyFont="1" applyBorder="1" applyAlignment="1" applyProtection="1">
      <alignment vertical="center"/>
    </xf>
    <xf numFmtId="0" fontId="11" fillId="0" borderId="0" xfId="0" applyFont="1" applyAlignment="1">
      <alignment horizontal="right"/>
    </xf>
    <xf numFmtId="43" fontId="22" fillId="0" borderId="25" xfId="6" applyFont="1" applyBorder="1" applyAlignment="1" applyProtection="1">
      <alignment vertical="center"/>
    </xf>
    <xf numFmtId="43" fontId="10" fillId="2" borderId="2" xfId="6" applyFont="1" applyFill="1" applyBorder="1" applyProtection="1"/>
    <xf numFmtId="43" fontId="22" fillId="2" borderId="25" xfId="6" applyFont="1" applyFill="1" applyBorder="1" applyAlignment="1" applyProtection="1"/>
    <xf numFmtId="43" fontId="22" fillId="2" borderId="25" xfId="6" applyFont="1" applyFill="1" applyBorder="1" applyAlignment="1" applyProtection="1">
      <alignment horizontal="left"/>
    </xf>
    <xf numFmtId="0" fontId="12" fillId="0" borderId="0" xfId="1" applyFont="1" applyFill="1" applyBorder="1" applyAlignment="1" applyProtection="1">
      <alignment horizontal="center"/>
    </xf>
    <xf numFmtId="0" fontId="12" fillId="0" borderId="0" xfId="1" applyFont="1" applyFill="1" applyBorder="1" applyAlignment="1">
      <alignment horizontal="right"/>
    </xf>
    <xf numFmtId="0" fontId="11" fillId="0" borderId="0" xfId="0" applyFont="1" applyFill="1" applyBorder="1" applyAlignment="1">
      <alignment horizontal="right"/>
    </xf>
    <xf numFmtId="0" fontId="3" fillId="0" borderId="28" xfId="1" applyFont="1" applyBorder="1" applyAlignment="1">
      <alignment horizontal="right"/>
    </xf>
    <xf numFmtId="0" fontId="12" fillId="0" borderId="0" xfId="15" applyFont="1" applyFill="1" applyBorder="1" applyAlignment="1">
      <alignment horizontal="right"/>
    </xf>
    <xf numFmtId="0" fontId="12" fillId="0" borderId="0" xfId="20" applyFont="1" applyFill="1" applyBorder="1" applyAlignment="1">
      <alignment wrapText="1"/>
    </xf>
    <xf numFmtId="0" fontId="20" fillId="0" borderId="25" xfId="20" applyFont="1" applyBorder="1" applyAlignment="1">
      <alignment horizontal="center"/>
    </xf>
    <xf numFmtId="0" fontId="15" fillId="0" borderId="0" xfId="20" applyFont="1" applyAlignment="1">
      <alignment horizontal="left"/>
    </xf>
    <xf numFmtId="0" fontId="12" fillId="4" borderId="0" xfId="0" applyFont="1" applyFill="1" applyBorder="1" applyAlignment="1" applyProtection="1">
      <alignment horizontal="right"/>
    </xf>
    <xf numFmtId="0" fontId="20" fillId="0" borderId="0" xfId="1" applyFont="1" applyBorder="1" applyAlignment="1" applyProtection="1">
      <alignment horizontal="right"/>
    </xf>
    <xf numFmtId="0" fontId="22" fillId="0" borderId="25" xfId="1" applyFont="1" applyBorder="1" applyAlignment="1" applyProtection="1">
      <alignment horizontal="center"/>
      <protection locked="0"/>
    </xf>
    <xf numFmtId="0" fontId="8" fillId="0" borderId="0" xfId="1" applyFont="1" applyBorder="1" applyAlignment="1">
      <alignment horizontal="center"/>
    </xf>
    <xf numFmtId="0" fontId="20" fillId="0" borderId="0" xfId="1" applyFont="1" applyBorder="1" applyAlignment="1">
      <alignment horizontal="center"/>
    </xf>
    <xf numFmtId="0" fontId="22" fillId="0" borderId="0" xfId="1" applyFont="1" applyFill="1" applyBorder="1" applyAlignment="1">
      <alignment horizontal="center"/>
    </xf>
    <xf numFmtId="0" fontId="22" fillId="0" borderId="0" xfId="1" applyFont="1" applyFill="1" applyBorder="1"/>
    <xf numFmtId="0" fontId="68" fillId="7" borderId="25" xfId="1" applyFont="1" applyFill="1" applyBorder="1" applyAlignment="1">
      <alignment horizontal="center" vertical="center" wrapText="1"/>
    </xf>
    <xf numFmtId="171" fontId="10" fillId="0" borderId="9" xfId="0" applyNumberFormat="1" applyFont="1" applyBorder="1" applyAlignment="1" applyProtection="1">
      <alignment horizontal="center"/>
      <protection locked="0"/>
    </xf>
    <xf numFmtId="0" fontId="10" fillId="0" borderId="9" xfId="0" applyFont="1" applyFill="1" applyBorder="1" applyAlignment="1" applyProtection="1">
      <alignment horizontal="center"/>
      <protection locked="0"/>
    </xf>
    <xf numFmtId="0" fontId="20" fillId="0" borderId="0" xfId="1" applyFont="1" applyBorder="1" applyAlignment="1">
      <alignment horizontal="right"/>
    </xf>
    <xf numFmtId="0" fontId="15" fillId="4" borderId="0" xfId="1" applyFont="1" applyFill="1" applyBorder="1" applyAlignment="1">
      <alignment horizontal="center"/>
    </xf>
    <xf numFmtId="43" fontId="12" fillId="2" borderId="0" xfId="6" applyNumberFormat="1" applyFont="1" applyFill="1" applyBorder="1" applyAlignment="1">
      <alignment horizontal="center" vertical="center"/>
    </xf>
    <xf numFmtId="0" fontId="68" fillId="7" borderId="25" xfId="0" applyFont="1" applyFill="1" applyBorder="1" applyAlignment="1">
      <alignment horizontal="center" vertical="center" wrapText="1"/>
    </xf>
    <xf numFmtId="43" fontId="68" fillId="7" borderId="25" xfId="9" applyFont="1" applyFill="1" applyBorder="1" applyAlignment="1">
      <alignment horizontal="center" vertical="center" wrapText="1"/>
    </xf>
    <xf numFmtId="0" fontId="15" fillId="2" borderId="0" xfId="8" applyFont="1" applyFill="1" applyBorder="1" applyAlignment="1" applyProtection="1">
      <alignment horizontal="center"/>
      <protection locked="0"/>
    </xf>
    <xf numFmtId="0" fontId="68" fillId="7" borderId="25" xfId="20" applyFont="1" applyFill="1" applyBorder="1" applyAlignment="1">
      <alignment horizontal="center" vertical="center" wrapText="1"/>
    </xf>
    <xf numFmtId="0" fontId="15" fillId="0" borderId="0" xfId="20" applyFont="1" applyBorder="1" applyAlignment="1">
      <alignment horizontal="center"/>
    </xf>
    <xf numFmtId="0" fontId="2" fillId="0" borderId="0" xfId="1" applyFont="1" applyBorder="1" applyAlignment="1">
      <alignment horizontal="center"/>
    </xf>
    <xf numFmtId="43" fontId="69" fillId="7" borderId="25" xfId="6" applyFont="1" applyFill="1" applyBorder="1" applyAlignment="1" applyProtection="1">
      <alignment horizontal="center"/>
      <protection locked="0"/>
    </xf>
    <xf numFmtId="0" fontId="12" fillId="0" borderId="0" xfId="1" applyFont="1" applyBorder="1" applyAlignment="1">
      <alignment horizontal="center"/>
    </xf>
    <xf numFmtId="0" fontId="13" fillId="0" borderId="0" xfId="1" applyFont="1" applyFill="1" applyBorder="1" applyAlignment="1">
      <alignment horizontal="right"/>
    </xf>
    <xf numFmtId="0" fontId="15" fillId="0" borderId="25" xfId="1" applyFont="1" applyBorder="1" applyAlignment="1" applyProtection="1">
      <alignment horizontal="left"/>
      <protection locked="0"/>
    </xf>
    <xf numFmtId="168" fontId="2" fillId="5" borderId="26" xfId="1" applyNumberFormat="1" applyFont="1" applyFill="1" applyBorder="1" applyAlignment="1" applyProtection="1">
      <alignment horizontal="center" wrapText="1"/>
      <protection locked="0"/>
    </xf>
    <xf numFmtId="174" fontId="30" fillId="2" borderId="25" xfId="0" applyNumberFormat="1" applyFont="1" applyFill="1" applyBorder="1" applyProtection="1">
      <protection locked="0"/>
    </xf>
    <xf numFmtId="0" fontId="78" fillId="2" borderId="25" xfId="0" applyFont="1" applyFill="1" applyBorder="1" applyAlignment="1" applyProtection="1">
      <alignment horizontal="left"/>
      <protection locked="0"/>
    </xf>
    <xf numFmtId="0" fontId="30" fillId="2" borderId="25" xfId="0" applyFont="1" applyFill="1" applyBorder="1" applyAlignment="1" applyProtection="1">
      <alignment wrapText="1"/>
      <protection locked="0"/>
    </xf>
    <xf numFmtId="0" fontId="68" fillId="7" borderId="4" xfId="8" applyFont="1" applyFill="1" applyBorder="1" applyAlignment="1">
      <alignment horizontal="center" vertical="center" wrapText="1"/>
    </xf>
    <xf numFmtId="49" fontId="57" fillId="0" borderId="25" xfId="8" applyNumberFormat="1" applyFont="1" applyBorder="1" applyAlignment="1" applyProtection="1">
      <alignment horizontal="center"/>
      <protection locked="0"/>
    </xf>
    <xf numFmtId="0" fontId="22" fillId="0" borderId="25" xfId="8" applyFont="1" applyBorder="1" applyAlignment="1" applyProtection="1">
      <alignment wrapText="1"/>
      <protection locked="0"/>
    </xf>
    <xf numFmtId="0" fontId="22" fillId="0" borderId="25" xfId="8" applyFont="1" applyBorder="1" applyAlignment="1" applyProtection="1">
      <protection locked="0"/>
    </xf>
    <xf numFmtId="14" fontId="22" fillId="0" borderId="25" xfId="8" applyNumberFormat="1" applyFont="1" applyBorder="1" applyAlignment="1" applyProtection="1">
      <protection locked="0"/>
    </xf>
    <xf numFmtId="43" fontId="22" fillId="0" borderId="25" xfId="16" applyFont="1" applyBorder="1" applyAlignment="1" applyProtection="1">
      <protection locked="0"/>
    </xf>
    <xf numFmtId="43" fontId="22" fillId="0" borderId="25" xfId="16" applyFont="1" applyBorder="1" applyAlignment="1" applyProtection="1">
      <alignment horizontal="right"/>
      <protection locked="0"/>
    </xf>
    <xf numFmtId="43" fontId="22" fillId="0" borderId="25" xfId="16" applyFont="1" applyBorder="1" applyAlignment="1" applyProtection="1">
      <alignment horizontal="left" vertical="center" wrapText="1"/>
      <protection locked="0"/>
    </xf>
    <xf numFmtId="43" fontId="57" fillId="0" borderId="25" xfId="16" applyFont="1" applyBorder="1" applyAlignment="1" applyProtection="1">
      <alignment horizontal="right" wrapText="1"/>
      <protection locked="0"/>
    </xf>
    <xf numFmtId="43" fontId="22" fillId="0" borderId="25" xfId="16" applyFont="1" applyBorder="1" applyAlignment="1" applyProtection="1">
      <alignment horizontal="right" wrapText="1"/>
      <protection locked="0"/>
    </xf>
    <xf numFmtId="172" fontId="30" fillId="0" borderId="25" xfId="0" applyNumberFormat="1" applyFont="1" applyBorder="1" applyAlignment="1"/>
    <xf numFmtId="0" fontId="22" fillId="0" borderId="0" xfId="8" applyFont="1" applyBorder="1" applyAlignment="1">
      <alignment wrapText="1"/>
    </xf>
    <xf numFmtId="0" fontId="22" fillId="0" borderId="0" xfId="8" applyFont="1" applyBorder="1"/>
    <xf numFmtId="0" fontId="22" fillId="0" borderId="0" xfId="8" applyFont="1" applyFill="1" applyBorder="1"/>
    <xf numFmtId="0" fontId="71" fillId="7" borderId="3" xfId="8" applyFont="1" applyFill="1" applyBorder="1" applyProtection="1">
      <protection locked="0"/>
    </xf>
    <xf numFmtId="0" fontId="71" fillId="7" borderId="9" xfId="8" applyFont="1" applyFill="1" applyBorder="1" applyProtection="1">
      <protection locked="0"/>
    </xf>
    <xf numFmtId="0" fontId="71" fillId="7" borderId="9" xfId="8" applyFont="1" applyFill="1" applyBorder="1" applyAlignment="1" applyProtection="1">
      <alignment horizontal="center"/>
      <protection locked="0"/>
    </xf>
    <xf numFmtId="0" fontId="68" fillId="7" borderId="9" xfId="8" applyFont="1" applyFill="1" applyBorder="1" applyAlignment="1" applyProtection="1">
      <protection locked="0"/>
    </xf>
    <xf numFmtId="0" fontId="68" fillId="7" borderId="4" xfId="8" applyFont="1" applyFill="1" applyBorder="1" applyAlignment="1" applyProtection="1">
      <protection locked="0"/>
    </xf>
    <xf numFmtId="0" fontId="68" fillId="7" borderId="3" xfId="8" applyFont="1" applyFill="1" applyBorder="1" applyAlignment="1" applyProtection="1">
      <alignment wrapText="1"/>
      <protection locked="0"/>
    </xf>
    <xf numFmtId="0" fontId="68" fillId="7" borderId="9" xfId="8" applyFont="1" applyFill="1" applyBorder="1" applyAlignment="1" applyProtection="1">
      <alignment horizontal="center"/>
      <protection locked="0"/>
    </xf>
    <xf numFmtId="43" fontId="68" fillId="7" borderId="9" xfId="16" applyFont="1" applyFill="1" applyBorder="1" applyAlignment="1" applyProtection="1">
      <alignment horizontal="center"/>
      <protection locked="0"/>
    </xf>
    <xf numFmtId="4" fontId="68" fillId="7" borderId="2" xfId="8" applyNumberFormat="1" applyFont="1" applyFill="1" applyBorder="1" applyAlignment="1" applyProtection="1">
      <alignment wrapText="1"/>
      <protection locked="0"/>
    </xf>
    <xf numFmtId="14" fontId="22" fillId="0" borderId="2" xfId="1" applyNumberFormat="1" applyFont="1" applyBorder="1" applyAlignment="1" applyProtection="1">
      <protection locked="0"/>
    </xf>
    <xf numFmtId="0" fontId="22" fillId="0" borderId="9" xfId="1" applyFont="1" applyBorder="1" applyAlignment="1" applyProtection="1">
      <protection locked="0"/>
    </xf>
    <xf numFmtId="43" fontId="57" fillId="0" borderId="2" xfId="6" applyFont="1" applyBorder="1" applyAlignment="1" applyProtection="1">
      <alignment horizontal="right"/>
      <protection locked="0"/>
    </xf>
    <xf numFmtId="0" fontId="15" fillId="0" borderId="0" xfId="1" applyFont="1" applyBorder="1" applyAlignment="1" applyProtection="1">
      <alignment horizontal="center"/>
      <protection locked="0"/>
    </xf>
    <xf numFmtId="0" fontId="12" fillId="0" borderId="0" xfId="8" applyFont="1" applyBorder="1" applyAlignment="1"/>
    <xf numFmtId="49" fontId="79" fillId="0" borderId="2" xfId="1" applyNumberFormat="1" applyFont="1" applyBorder="1" applyAlignment="1" applyProtection="1">
      <alignment horizontal="center"/>
      <protection locked="0"/>
    </xf>
    <xf numFmtId="0" fontId="15" fillId="0" borderId="3" xfId="1" applyFont="1" applyBorder="1" applyAlignment="1" applyProtection="1">
      <alignment horizontal="center"/>
      <protection locked="0"/>
    </xf>
    <xf numFmtId="0" fontId="15" fillId="0" borderId="3" xfId="1" applyFont="1" applyBorder="1" applyProtection="1">
      <protection locked="0"/>
    </xf>
    <xf numFmtId="0" fontId="15" fillId="0" borderId="2" xfId="1" applyFont="1" applyBorder="1" applyProtection="1">
      <protection locked="0"/>
    </xf>
    <xf numFmtId="0" fontId="15" fillId="0" borderId="2" xfId="1" applyFont="1" applyBorder="1" applyAlignment="1" applyProtection="1">
      <protection locked="0"/>
    </xf>
    <xf numFmtId="0" fontId="71" fillId="7" borderId="31" xfId="1" applyFont="1" applyFill="1" applyBorder="1" applyAlignment="1" applyProtection="1">
      <alignment horizontal="center"/>
      <protection locked="0"/>
    </xf>
    <xf numFmtId="0" fontId="68" fillId="7" borderId="31" xfId="1" applyFont="1" applyFill="1" applyBorder="1" applyAlignment="1" applyProtection="1">
      <protection locked="0"/>
    </xf>
    <xf numFmtId="0" fontId="68" fillId="7" borderId="31" xfId="1" applyFont="1" applyFill="1" applyBorder="1" applyAlignment="1" applyProtection="1">
      <alignment horizontal="center"/>
      <protection locked="0"/>
    </xf>
    <xf numFmtId="0" fontId="68" fillId="7" borderId="2" xfId="1" applyFont="1" applyFill="1" applyBorder="1" applyAlignment="1">
      <alignment horizontal="center" vertical="center" wrapText="1"/>
    </xf>
    <xf numFmtId="43" fontId="15" fillId="0" borderId="25" xfId="6" applyFont="1" applyBorder="1" applyAlignment="1" applyProtection="1">
      <alignment horizontal="right"/>
      <protection locked="0"/>
    </xf>
    <xf numFmtId="0" fontId="29" fillId="2" borderId="0" xfId="0" applyFont="1" applyFill="1" applyBorder="1" applyAlignment="1"/>
    <xf numFmtId="14" fontId="22" fillId="0" borderId="25" xfId="1" applyNumberFormat="1" applyFont="1" applyBorder="1" applyAlignment="1" applyProtection="1">
      <alignment horizontal="center"/>
      <protection locked="0"/>
    </xf>
    <xf numFmtId="0" fontId="15" fillId="0" borderId="9" xfId="1" applyFont="1" applyBorder="1" applyAlignment="1" applyProtection="1">
      <alignment horizontal="center" wrapText="1"/>
      <protection locked="0"/>
    </xf>
    <xf numFmtId="0" fontId="24" fillId="0" borderId="0" xfId="1" applyFont="1" applyBorder="1" applyAlignment="1">
      <alignment horizontal="center"/>
    </xf>
    <xf numFmtId="0" fontId="24" fillId="0" borderId="0" xfId="1" applyFont="1" applyBorder="1" applyAlignment="1">
      <alignment horizontal="center" wrapText="1"/>
    </xf>
    <xf numFmtId="0" fontId="12" fillId="0" borderId="0" xfId="3" applyFont="1" applyFill="1" applyBorder="1" applyAlignment="1">
      <alignment horizontal="center"/>
    </xf>
    <xf numFmtId="0" fontId="29" fillId="0" borderId="0" xfId="0" applyFont="1" applyFill="1" applyBorder="1" applyAlignment="1">
      <alignment horizontal="center"/>
    </xf>
    <xf numFmtId="0" fontId="12" fillId="0" borderId="0" xfId="3" applyFont="1" applyFill="1" applyBorder="1"/>
    <xf numFmtId="43" fontId="68" fillId="7" borderId="26" xfId="2" applyFont="1" applyFill="1" applyBorder="1" applyAlignment="1" applyProtection="1">
      <alignment horizontal="right"/>
      <protection locked="0"/>
    </xf>
    <xf numFmtId="43" fontId="12" fillId="0" borderId="9" xfId="2" applyFont="1" applyBorder="1" applyAlignment="1" applyProtection="1">
      <alignment horizontal="right"/>
      <protection locked="0"/>
    </xf>
    <xf numFmtId="0" fontId="15" fillId="0" borderId="0" xfId="1" applyFont="1" applyBorder="1" applyAlignment="1">
      <alignment horizontal="right"/>
    </xf>
    <xf numFmtId="43" fontId="12" fillId="0" borderId="12" xfId="2" applyFont="1" applyBorder="1" applyAlignment="1" applyProtection="1">
      <alignment horizontal="right"/>
      <protection locked="0"/>
    </xf>
    <xf numFmtId="0" fontId="68" fillId="7" borderId="25" xfId="1" applyFont="1" applyFill="1" applyBorder="1" applyAlignment="1" applyProtection="1">
      <alignment horizontal="right"/>
    </xf>
    <xf numFmtId="43" fontId="15" fillId="0" borderId="25" xfId="6" applyFont="1" applyBorder="1" applyAlignment="1">
      <alignment horizontal="left" wrapText="1"/>
    </xf>
    <xf numFmtId="0" fontId="15" fillId="0" borderId="0" xfId="1" applyFont="1" applyAlignment="1">
      <alignment wrapText="1"/>
    </xf>
    <xf numFmtId="0" fontId="68" fillId="7" borderId="25" xfId="1" applyFont="1" applyFill="1" applyBorder="1" applyAlignment="1" applyProtection="1">
      <alignment horizontal="right" wrapText="1"/>
    </xf>
    <xf numFmtId="2" fontId="15" fillId="4" borderId="25" xfId="1" applyNumberFormat="1" applyFont="1" applyFill="1" applyBorder="1" applyAlignment="1" applyProtection="1">
      <alignment horizontal="left" wrapText="1"/>
      <protection locked="0"/>
    </xf>
    <xf numFmtId="43" fontId="15" fillId="0" borderId="25" xfId="6" applyFont="1" applyBorder="1" applyAlignment="1">
      <alignment wrapText="1"/>
    </xf>
    <xf numFmtId="0" fontId="15" fillId="0" borderId="0" xfId="1" applyFont="1" applyFill="1" applyBorder="1"/>
    <xf numFmtId="0" fontId="15" fillId="0" borderId="0" xfId="1" applyFont="1" applyFill="1"/>
    <xf numFmtId="2" fontId="15" fillId="4" borderId="25" xfId="2" applyNumberFormat="1" applyFont="1" applyFill="1" applyBorder="1" applyAlignment="1" applyProtection="1">
      <alignment horizontal="left" wrapText="1"/>
      <protection locked="0"/>
    </xf>
    <xf numFmtId="43" fontId="15" fillId="0" borderId="25" xfId="6" applyFont="1" applyFill="1" applyBorder="1" applyAlignment="1">
      <alignment wrapText="1"/>
    </xf>
    <xf numFmtId="0" fontId="12" fillId="4" borderId="0" xfId="1" applyFont="1" applyFill="1" applyBorder="1" applyAlignment="1" applyProtection="1">
      <alignment horizontal="right"/>
    </xf>
    <xf numFmtId="0" fontId="12" fillId="4" borderId="0" xfId="1" applyFont="1" applyFill="1" applyBorder="1" applyAlignment="1" applyProtection="1">
      <alignment wrapText="1"/>
    </xf>
    <xf numFmtId="2" fontId="12" fillId="4" borderId="0" xfId="1" applyNumberFormat="1" applyFont="1" applyFill="1" applyBorder="1" applyAlignment="1">
      <alignment horizontal="center" wrapText="1"/>
    </xf>
    <xf numFmtId="0" fontId="68" fillId="7" borderId="25" xfId="1" applyFont="1" applyFill="1" applyBorder="1" applyAlignment="1">
      <alignment vertical="center" wrapText="1"/>
    </xf>
    <xf numFmtId="2" fontId="68" fillId="7" borderId="25" xfId="1" applyNumberFormat="1" applyFont="1" applyFill="1" applyBorder="1" applyAlignment="1">
      <alignment horizontal="center" vertical="center" wrapText="1"/>
    </xf>
    <xf numFmtId="43" fontId="68" fillId="7" borderId="25" xfId="6" applyFont="1" applyFill="1" applyBorder="1" applyAlignment="1" applyProtection="1">
      <alignment wrapText="1"/>
      <protection locked="0"/>
    </xf>
    <xf numFmtId="0" fontId="68" fillId="7" borderId="1" xfId="1" applyFont="1" applyFill="1" applyBorder="1" applyAlignment="1" applyProtection="1">
      <alignment horizontal="center" vertical="center" wrapText="1"/>
    </xf>
    <xf numFmtId="0" fontId="68" fillId="7" borderId="3" xfId="1" applyFont="1" applyFill="1" applyBorder="1" applyAlignment="1">
      <alignment horizontal="center" vertical="center" wrapText="1"/>
    </xf>
    <xf numFmtId="49" fontId="79" fillId="0" borderId="2" xfId="1" applyNumberFormat="1" applyFont="1" applyBorder="1" applyAlignment="1" applyProtection="1">
      <alignment wrapText="1"/>
      <protection locked="0"/>
    </xf>
    <xf numFmtId="49" fontId="79" fillId="2" borderId="2" xfId="1" applyNumberFormat="1" applyFont="1" applyFill="1" applyBorder="1" applyAlignment="1" applyProtection="1">
      <alignment wrapText="1"/>
      <protection locked="0"/>
    </xf>
    <xf numFmtId="0" fontId="15" fillId="0" borderId="4" xfId="1" applyFont="1" applyBorder="1" applyAlignment="1" applyProtection="1">
      <alignment wrapText="1"/>
      <protection locked="0"/>
    </xf>
    <xf numFmtId="14" fontId="15" fillId="0" borderId="4" xfId="1" applyNumberFormat="1" applyFont="1" applyBorder="1" applyAlignment="1" applyProtection="1">
      <alignment wrapText="1"/>
      <protection locked="0"/>
    </xf>
    <xf numFmtId="43" fontId="15" fillId="0" borderId="2" xfId="2" applyFont="1" applyBorder="1" applyAlignment="1" applyProtection="1">
      <alignment wrapText="1"/>
      <protection locked="0"/>
    </xf>
    <xf numFmtId="43" fontId="15" fillId="0" borderId="4" xfId="2" applyFont="1" applyBorder="1" applyAlignment="1" applyProtection="1">
      <alignment wrapText="1"/>
      <protection locked="0"/>
    </xf>
    <xf numFmtId="43" fontId="79" fillId="0" borderId="4" xfId="2" applyFont="1" applyBorder="1" applyAlignment="1" applyProtection="1">
      <alignment wrapText="1"/>
      <protection locked="0"/>
    </xf>
    <xf numFmtId="43" fontId="79" fillId="0" borderId="6" xfId="2" applyFont="1" applyBorder="1" applyAlignment="1" applyProtection="1">
      <alignment wrapText="1"/>
      <protection locked="0"/>
    </xf>
    <xf numFmtId="43" fontId="15" fillId="0" borderId="6" xfId="2" applyFont="1" applyBorder="1" applyAlignment="1" applyProtection="1">
      <alignment wrapText="1"/>
      <protection locked="0"/>
    </xf>
    <xf numFmtId="0" fontId="71" fillId="7" borderId="5" xfId="1" applyFont="1" applyFill="1" applyBorder="1" applyProtection="1">
      <protection locked="0"/>
    </xf>
    <xf numFmtId="0" fontId="71" fillId="7" borderId="10" xfId="1" applyFont="1" applyFill="1" applyBorder="1" applyAlignment="1" applyProtection="1">
      <alignment horizontal="center"/>
      <protection locked="0"/>
    </xf>
    <xf numFmtId="0" fontId="68" fillId="7" borderId="10" xfId="1" applyFont="1" applyFill="1" applyBorder="1" applyAlignment="1" applyProtection="1">
      <protection locked="0"/>
    </xf>
    <xf numFmtId="0" fontId="71" fillId="7" borderId="10" xfId="1" applyFont="1" applyFill="1" applyBorder="1" applyProtection="1">
      <protection locked="0"/>
    </xf>
    <xf numFmtId="0" fontId="68" fillId="7" borderId="10" xfId="1" applyFont="1" applyFill="1" applyBorder="1" applyAlignment="1" applyProtection="1">
      <alignment horizontal="center"/>
      <protection locked="0"/>
    </xf>
    <xf numFmtId="0" fontId="68" fillId="7" borderId="6" xfId="1" applyFont="1" applyFill="1" applyBorder="1" applyAlignment="1" applyProtection="1">
      <alignment horizontal="center"/>
      <protection locked="0"/>
    </xf>
    <xf numFmtId="39" fontId="68" fillId="7" borderId="1" xfId="2" applyNumberFormat="1" applyFont="1" applyFill="1" applyBorder="1" applyAlignment="1" applyProtection="1">
      <alignment horizontal="right"/>
      <protection locked="0"/>
    </xf>
    <xf numFmtId="39" fontId="68" fillId="7" borderId="1" xfId="2" applyNumberFormat="1" applyFont="1" applyFill="1" applyBorder="1" applyProtection="1">
      <protection locked="0"/>
    </xf>
    <xf numFmtId="0" fontId="80" fillId="0" borderId="0" xfId="0" applyFont="1" applyAlignment="1">
      <alignment horizontal="center"/>
    </xf>
    <xf numFmtId="0" fontId="80" fillId="0" borderId="0" xfId="0" applyFont="1" applyBorder="1" applyAlignment="1">
      <alignment horizontal="center"/>
    </xf>
    <xf numFmtId="168" fontId="68" fillId="7" borderId="25" xfId="1" applyNumberFormat="1" applyFont="1" applyFill="1" applyBorder="1" applyAlignment="1" applyProtection="1">
      <alignment horizontal="center" vertical="center" wrapText="1"/>
      <protection locked="0"/>
    </xf>
    <xf numFmtId="0" fontId="15" fillId="4" borderId="25" xfId="1" applyFont="1" applyFill="1" applyBorder="1" applyProtection="1">
      <protection locked="0"/>
    </xf>
    <xf numFmtId="4" fontId="68" fillId="7" borderId="25" xfId="5" applyNumberFormat="1" applyFont="1" applyFill="1" applyBorder="1" applyProtection="1">
      <protection locked="0"/>
    </xf>
    <xf numFmtId="0" fontId="71" fillId="7" borderId="25" xfId="1" applyFont="1" applyFill="1" applyBorder="1" applyProtection="1">
      <protection locked="0"/>
    </xf>
    <xf numFmtId="0" fontId="12" fillId="0" borderId="0" xfId="1" applyFont="1" applyFill="1" applyBorder="1" applyAlignment="1" applyProtection="1">
      <protection locked="0"/>
    </xf>
    <xf numFmtId="0" fontId="29" fillId="0" borderId="0" xfId="0" applyFont="1" applyFill="1" applyBorder="1" applyAlignment="1" applyProtection="1">
      <protection locked="0"/>
    </xf>
    <xf numFmtId="0" fontId="30" fillId="0" borderId="9" xfId="0" applyFont="1" applyFill="1" applyBorder="1" applyAlignment="1" applyProtection="1">
      <alignment horizontal="center"/>
      <protection locked="0"/>
    </xf>
    <xf numFmtId="0" fontId="15" fillId="2" borderId="0" xfId="1" applyFont="1" applyFill="1" applyBorder="1" applyAlignment="1" applyProtection="1">
      <alignment horizontal="center"/>
      <protection locked="0"/>
    </xf>
    <xf numFmtId="172" fontId="30" fillId="0" borderId="0" xfId="0" applyNumberFormat="1" applyFont="1" applyFill="1" applyBorder="1" applyAlignment="1" applyProtection="1">
      <protection locked="0"/>
    </xf>
    <xf numFmtId="0" fontId="12" fillId="0" borderId="0" xfId="8" applyFont="1" applyFill="1" applyBorder="1" applyAlignment="1" applyProtection="1">
      <protection locked="0"/>
    </xf>
    <xf numFmtId="0" fontId="12" fillId="0" borderId="0" xfId="8" applyFont="1" applyFill="1" applyBorder="1" applyAlignment="1" applyProtection="1">
      <alignment horizontal="center"/>
      <protection locked="0"/>
    </xf>
    <xf numFmtId="0" fontId="15" fillId="2" borderId="0" xfId="1" applyFont="1" applyFill="1" applyBorder="1" applyProtection="1">
      <protection locked="0"/>
    </xf>
    <xf numFmtId="171" fontId="30" fillId="0" borderId="9" xfId="0" applyNumberFormat="1" applyFont="1" applyBorder="1" applyAlignment="1" applyProtection="1">
      <alignment horizontal="center"/>
      <protection locked="0"/>
    </xf>
    <xf numFmtId="0" fontId="27" fillId="2" borderId="25" xfId="0" applyFont="1" applyFill="1" applyBorder="1" applyAlignment="1" applyProtection="1">
      <alignment horizontal="center" wrapText="1"/>
      <protection locked="0"/>
    </xf>
    <xf numFmtId="0" fontId="10" fillId="2" borderId="25" xfId="0" applyFont="1" applyFill="1" applyBorder="1" applyAlignment="1" applyProtection="1">
      <alignment horizontal="center" wrapText="1"/>
      <protection locked="0"/>
    </xf>
    <xf numFmtId="43" fontId="10" fillId="2" borderId="25" xfId="6" applyFont="1" applyFill="1" applyBorder="1" applyAlignment="1" applyProtection="1">
      <alignment wrapText="1"/>
      <protection locked="0"/>
    </xf>
    <xf numFmtId="14" fontId="10" fillId="2" borderId="25" xfId="0" applyNumberFormat="1" applyFont="1" applyFill="1" applyBorder="1" applyAlignment="1" applyProtection="1">
      <alignment wrapText="1"/>
      <protection locked="0"/>
    </xf>
    <xf numFmtId="4" fontId="69" fillId="7" borderId="25" xfId="1" applyNumberFormat="1" applyFont="1" applyFill="1" applyBorder="1" applyAlignment="1" applyProtection="1">
      <alignment vertical="center" wrapText="1"/>
      <protection locked="0"/>
    </xf>
    <xf numFmtId="0" fontId="25" fillId="2" borderId="0" xfId="1" applyFont="1" applyFill="1" applyBorder="1" applyAlignment="1">
      <alignment horizontal="center"/>
    </xf>
    <xf numFmtId="0" fontId="21" fillId="2" borderId="25" xfId="8" applyNumberFormat="1" applyFont="1" applyFill="1" applyBorder="1" applyAlignment="1">
      <alignment horizontal="center" wrapText="1"/>
    </xf>
    <xf numFmtId="0" fontId="10" fillId="2" borderId="0" xfId="1" applyFont="1" applyFill="1" applyBorder="1" applyAlignment="1">
      <alignment horizontal="center"/>
    </xf>
    <xf numFmtId="0" fontId="0" fillId="0" borderId="0" xfId="0" applyAlignment="1">
      <alignment horizontal="center"/>
    </xf>
    <xf numFmtId="43" fontId="10" fillId="2" borderId="25" xfId="6" applyFont="1" applyFill="1" applyBorder="1" applyAlignment="1" applyProtection="1">
      <alignment horizontal="left" vertical="center"/>
    </xf>
    <xf numFmtId="4" fontId="69" fillId="7" borderId="25" xfId="1" applyNumberFormat="1" applyFont="1" applyFill="1" applyBorder="1" applyProtection="1">
      <protection locked="0"/>
    </xf>
    <xf numFmtId="49" fontId="69" fillId="7" borderId="25" xfId="8" applyNumberFormat="1" applyFont="1" applyFill="1" applyBorder="1" applyAlignment="1" applyProtection="1">
      <alignment horizontal="left" vertical="top" wrapText="1"/>
      <protection locked="0"/>
    </xf>
    <xf numFmtId="0" fontId="22" fillId="2" borderId="25" xfId="8" applyNumberFormat="1" applyFont="1" applyFill="1" applyBorder="1" applyAlignment="1">
      <alignment horizontal="center" wrapText="1"/>
    </xf>
    <xf numFmtId="49" fontId="22" fillId="2" borderId="25" xfId="19" applyNumberFormat="1" applyFont="1" applyFill="1" applyBorder="1" applyAlignment="1" applyProtection="1">
      <alignment horizontal="center" wrapText="1"/>
      <protection locked="0"/>
    </xf>
    <xf numFmtId="49" fontId="76" fillId="2" borderId="25" xfId="10" applyNumberFormat="1" applyFont="1" applyFill="1" applyBorder="1" applyAlignment="1" applyProtection="1">
      <alignment horizontal="right"/>
      <protection locked="0"/>
    </xf>
    <xf numFmtId="49" fontId="10" fillId="2" borderId="25" xfId="1" applyNumberFormat="1" applyFont="1" applyFill="1" applyBorder="1" applyAlignment="1" applyProtection="1">
      <alignment horizontal="center" vertical="center"/>
      <protection locked="0"/>
    </xf>
    <xf numFmtId="49" fontId="10" fillId="2" borderId="25" xfId="1" applyNumberFormat="1" applyFont="1" applyFill="1" applyBorder="1" applyAlignment="1" applyProtection="1">
      <alignment wrapText="1"/>
      <protection locked="0"/>
    </xf>
    <xf numFmtId="4" fontId="10" fillId="2" borderId="25" xfId="9" applyNumberFormat="1" applyFont="1" applyFill="1" applyBorder="1" applyAlignment="1" applyProtection="1">
      <alignment wrapText="1"/>
      <protection locked="0"/>
    </xf>
    <xf numFmtId="49" fontId="20" fillId="2" borderId="25" xfId="8" applyNumberFormat="1" applyFont="1" applyFill="1" applyBorder="1" applyAlignment="1" applyProtection="1">
      <alignment horizontal="center" wrapText="1"/>
      <protection locked="0"/>
    </xf>
    <xf numFmtId="49" fontId="22" fillId="2" borderId="25" xfId="19" applyNumberFormat="1" applyFont="1" applyFill="1" applyBorder="1" applyAlignment="1">
      <alignment horizontal="center" wrapText="1"/>
    </xf>
    <xf numFmtId="49" fontId="76" fillId="2" borderId="25" xfId="10" applyNumberFormat="1" applyFont="1" applyFill="1" applyBorder="1" applyAlignment="1">
      <alignment horizontal="right"/>
    </xf>
    <xf numFmtId="4" fontId="69" fillId="9" borderId="25" xfId="15" applyNumberFormat="1" applyFont="1" applyFill="1" applyBorder="1" applyAlignment="1" applyProtection="1">
      <alignment horizontal="right"/>
      <protection locked="0"/>
    </xf>
    <xf numFmtId="0" fontId="10" fillId="0" borderId="0" xfId="0" applyFont="1" applyFill="1" applyBorder="1" applyAlignment="1">
      <alignment horizontal="center"/>
    </xf>
    <xf numFmtId="0" fontId="22" fillId="0" borderId="0" xfId="20" applyFont="1" applyFill="1" applyBorder="1" applyAlignment="1">
      <alignment horizontal="center"/>
    </xf>
    <xf numFmtId="0" fontId="22" fillId="0" borderId="0" xfId="20" applyFont="1" applyAlignment="1">
      <alignment horizontal="center"/>
    </xf>
    <xf numFmtId="172" fontId="30" fillId="0" borderId="25" xfId="0" applyNumberFormat="1" applyFont="1" applyBorder="1" applyAlignment="1" applyProtection="1">
      <alignment horizontal="left" vertical="center"/>
    </xf>
    <xf numFmtId="171" fontId="69" fillId="9" borderId="25" xfId="15" applyNumberFormat="1" applyFont="1" applyFill="1" applyBorder="1" applyAlignment="1" applyProtection="1">
      <alignment horizontal="center" vertical="center" wrapText="1"/>
    </xf>
    <xf numFmtId="4" fontId="69" fillId="9" borderId="25" xfId="15" applyNumberFormat="1" applyFont="1" applyFill="1" applyBorder="1" applyAlignment="1" applyProtection="1">
      <alignment horizontal="center" vertical="center" wrapText="1"/>
    </xf>
    <xf numFmtId="39" fontId="22" fillId="5" borderId="25" xfId="15" applyNumberFormat="1" applyFont="1" applyFill="1" applyBorder="1" applyAlignment="1" applyProtection="1">
      <alignment horizontal="left"/>
      <protection locked="0"/>
    </xf>
    <xf numFmtId="43" fontId="22" fillId="5" borderId="25" xfId="6" applyFont="1" applyFill="1" applyBorder="1" applyAlignment="1" applyProtection="1">
      <alignment horizontal="center"/>
      <protection locked="0"/>
    </xf>
    <xf numFmtId="0" fontId="22" fillId="0" borderId="9" xfId="20" applyFont="1" applyFill="1" applyBorder="1" applyAlignment="1" applyProtection="1">
      <alignment horizontal="center"/>
      <protection locked="0"/>
    </xf>
    <xf numFmtId="43" fontId="15" fillId="0" borderId="25" xfId="6" applyFont="1" applyBorder="1" applyAlignment="1" applyProtection="1">
      <alignment horizontal="left"/>
    </xf>
    <xf numFmtId="0" fontId="81" fillId="0" borderId="0" xfId="15" applyFont="1" applyBorder="1" applyAlignment="1">
      <alignment horizontal="left"/>
    </xf>
    <xf numFmtId="172" fontId="10" fillId="0" borderId="25" xfId="0" applyNumberFormat="1" applyFont="1" applyBorder="1" applyAlignment="1" applyProtection="1">
      <alignment horizontal="center" vertical="center"/>
      <protection locked="0"/>
    </xf>
    <xf numFmtId="172" fontId="15" fillId="0" borderId="25" xfId="0" applyNumberFormat="1" applyFont="1" applyBorder="1" applyAlignment="1">
      <alignment horizontal="center"/>
    </xf>
    <xf numFmtId="0" fontId="12" fillId="2" borderId="0" xfId="0" applyFont="1" applyFill="1" applyBorder="1" applyAlignment="1">
      <alignment horizontal="right" vertical="center"/>
    </xf>
    <xf numFmtId="0" fontId="12" fillId="2" borderId="0" xfId="0" applyFont="1" applyFill="1" applyBorder="1" applyAlignment="1">
      <alignment wrapText="1"/>
    </xf>
    <xf numFmtId="43" fontId="15" fillId="2" borderId="25" xfId="6" applyFont="1" applyFill="1" applyBorder="1" applyAlignment="1">
      <alignment vertical="center"/>
    </xf>
    <xf numFmtId="43" fontId="15" fillId="2" borderId="25" xfId="6" applyFont="1" applyFill="1" applyBorder="1"/>
    <xf numFmtId="0" fontId="15" fillId="0" borderId="15" xfId="0" applyFont="1" applyBorder="1"/>
    <xf numFmtId="43" fontId="15" fillId="0" borderId="0" xfId="6" applyFont="1"/>
    <xf numFmtId="0" fontId="15" fillId="0" borderId="0" xfId="0" applyFont="1" applyFill="1"/>
    <xf numFmtId="0" fontId="15" fillId="0" borderId="0" xfId="0" applyFont="1" applyAlignment="1">
      <alignment horizontal="center"/>
    </xf>
    <xf numFmtId="0" fontId="15" fillId="0" borderId="15" xfId="0" applyFont="1" applyFill="1" applyBorder="1"/>
    <xf numFmtId="0" fontId="15" fillId="0" borderId="0" xfId="0" applyFont="1" applyFill="1" applyBorder="1"/>
    <xf numFmtId="0" fontId="30" fillId="0" borderId="16" xfId="0" applyFont="1" applyFill="1" applyBorder="1"/>
    <xf numFmtId="172" fontId="15" fillId="0" borderId="0" xfId="0" applyNumberFormat="1" applyFont="1" applyBorder="1" applyAlignment="1"/>
    <xf numFmtId="0" fontId="15" fillId="0" borderId="0" xfId="0" applyFont="1" applyBorder="1" applyAlignment="1">
      <alignment horizontal="center"/>
    </xf>
    <xf numFmtId="43" fontId="15" fillId="0" borderId="0" xfId="6" applyFont="1" applyAlignment="1">
      <alignment horizontal="center"/>
    </xf>
    <xf numFmtId="165" fontId="15" fillId="2" borderId="0" xfId="0" applyNumberFormat="1" applyFont="1" applyFill="1" applyBorder="1" applyAlignment="1">
      <alignment horizontal="center"/>
    </xf>
    <xf numFmtId="165" fontId="15" fillId="0" borderId="16" xfId="0" applyNumberFormat="1" applyFont="1" applyBorder="1" applyAlignment="1">
      <alignment horizontal="center"/>
    </xf>
    <xf numFmtId="0" fontId="15" fillId="0" borderId="0" xfId="0" applyFont="1" applyFill="1" applyAlignment="1">
      <alignment horizontal="center"/>
    </xf>
    <xf numFmtId="0" fontId="15" fillId="0" borderId="0" xfId="0" applyFont="1" applyFill="1" applyBorder="1" applyAlignment="1">
      <alignment horizontal="center"/>
    </xf>
    <xf numFmtId="0" fontId="30" fillId="2" borderId="0" xfId="0" applyFont="1" applyFill="1" applyBorder="1" applyAlignment="1">
      <alignment horizontal="center"/>
    </xf>
    <xf numFmtId="0" fontId="30" fillId="0" borderId="16" xfId="0" applyFont="1" applyFill="1" applyBorder="1" applyAlignment="1">
      <alignment horizontal="center"/>
    </xf>
    <xf numFmtId="0" fontId="30" fillId="0" borderId="16" xfId="0" applyFont="1" applyBorder="1" applyAlignment="1">
      <alignment horizontal="center"/>
    </xf>
    <xf numFmtId="43" fontId="68" fillId="7" borderId="25" xfId="0" applyNumberFormat="1" applyFont="1" applyFill="1" applyBorder="1" applyAlignment="1" applyProtection="1">
      <alignment vertical="center"/>
      <protection locked="0"/>
    </xf>
    <xf numFmtId="0" fontId="15" fillId="2" borderId="25" xfId="0" applyFont="1" applyFill="1" applyBorder="1" applyAlignment="1" applyProtection="1">
      <alignment horizontal="center" vertical="center" wrapText="1"/>
      <protection locked="0"/>
    </xf>
    <xf numFmtId="0" fontId="15" fillId="2" borderId="26" xfId="0" applyFont="1" applyFill="1" applyBorder="1" applyAlignment="1" applyProtection="1">
      <alignment horizontal="center" vertical="center"/>
      <protection locked="0"/>
    </xf>
    <xf numFmtId="0" fontId="15" fillId="2" borderId="25" xfId="0" applyFont="1" applyFill="1" applyBorder="1" applyAlignment="1" applyProtection="1">
      <alignment vertical="center" wrapText="1"/>
      <protection locked="0"/>
    </xf>
    <xf numFmtId="43" fontId="15" fillId="2" borderId="25" xfId="6" applyFont="1" applyFill="1" applyBorder="1" applyAlignment="1" applyProtection="1">
      <alignment vertical="center" wrapText="1"/>
      <protection locked="0"/>
    </xf>
    <xf numFmtId="172" fontId="15" fillId="2" borderId="25" xfId="0" applyNumberFormat="1" applyFont="1" applyFill="1" applyBorder="1" applyAlignment="1" applyProtection="1">
      <alignment vertical="center"/>
      <protection locked="0"/>
    </xf>
    <xf numFmtId="49" fontId="15" fillId="2" borderId="25" xfId="0" applyNumberFormat="1" applyFont="1" applyFill="1" applyBorder="1" applyAlignment="1" applyProtection="1">
      <alignment horizontal="right" vertical="center"/>
      <protection locked="0"/>
    </xf>
    <xf numFmtId="49" fontId="15" fillId="2" borderId="30" xfId="0" applyNumberFormat="1" applyFont="1" applyFill="1" applyBorder="1" applyAlignment="1" applyProtection="1">
      <alignment horizontal="center" vertical="center"/>
      <protection locked="0"/>
    </xf>
    <xf numFmtId="4" fontId="15" fillId="2" borderId="25" xfId="0" applyNumberFormat="1" applyFont="1" applyFill="1" applyBorder="1" applyAlignment="1" applyProtection="1">
      <alignment vertical="center"/>
      <protection locked="0"/>
    </xf>
    <xf numFmtId="175" fontId="15" fillId="2" borderId="25" xfId="0" applyNumberFormat="1" applyFont="1" applyFill="1" applyBorder="1" applyAlignment="1" applyProtection="1">
      <alignment vertical="center"/>
      <protection locked="0"/>
    </xf>
    <xf numFmtId="175" fontId="15" fillId="2" borderId="26" xfId="0" applyNumberFormat="1" applyFont="1" applyFill="1" applyBorder="1" applyAlignment="1" applyProtection="1">
      <alignment vertical="center"/>
      <protection locked="0"/>
    </xf>
    <xf numFmtId="1" fontId="15" fillId="2" borderId="25" xfId="0" applyNumberFormat="1" applyFont="1" applyFill="1" applyBorder="1" applyAlignment="1" applyProtection="1">
      <alignment horizontal="center" vertical="center"/>
      <protection locked="0"/>
    </xf>
    <xf numFmtId="1" fontId="15" fillId="2" borderId="30" xfId="0" applyNumberFormat="1" applyFont="1" applyFill="1" applyBorder="1" applyAlignment="1" applyProtection="1">
      <alignment horizontal="center" vertical="center"/>
      <protection locked="0"/>
    </xf>
    <xf numFmtId="165" fontId="15" fillId="2" borderId="25" xfId="0" applyNumberFormat="1" applyFont="1" applyFill="1" applyBorder="1" applyAlignment="1" applyProtection="1">
      <alignment vertical="center"/>
      <protection locked="0"/>
    </xf>
    <xf numFmtId="49" fontId="15" fillId="2" borderId="25" xfId="0" applyNumberFormat="1" applyFont="1" applyFill="1" applyBorder="1" applyAlignment="1" applyProtection="1">
      <alignment horizontal="center" vertical="center"/>
      <protection locked="0"/>
    </xf>
    <xf numFmtId="49" fontId="15" fillId="2" borderId="30" xfId="0" applyNumberFormat="1" applyFont="1" applyFill="1" applyBorder="1" applyAlignment="1" applyProtection="1">
      <alignment horizontal="left" vertical="center" wrapText="1"/>
      <protection locked="0"/>
    </xf>
    <xf numFmtId="49" fontId="15" fillId="2" borderId="25" xfId="0" applyNumberFormat="1" applyFont="1" applyFill="1" applyBorder="1" applyAlignment="1" applyProtection="1">
      <alignment horizontal="center" vertical="center" wrapText="1"/>
      <protection locked="0"/>
    </xf>
    <xf numFmtId="49" fontId="15" fillId="2" borderId="25" xfId="0" applyNumberFormat="1" applyFont="1" applyFill="1" applyBorder="1" applyAlignment="1" applyProtection="1">
      <alignment horizontal="left" vertical="center" wrapText="1"/>
      <protection locked="0"/>
    </xf>
    <xf numFmtId="1" fontId="15" fillId="2" borderId="32" xfId="0" applyNumberFormat="1" applyFont="1" applyFill="1" applyBorder="1" applyAlignment="1" applyProtection="1">
      <alignment horizontal="center" vertical="center"/>
      <protection locked="0"/>
    </xf>
    <xf numFmtId="1" fontId="15" fillId="2" borderId="27" xfId="0" applyNumberFormat="1" applyFont="1" applyFill="1" applyBorder="1" applyAlignment="1" applyProtection="1">
      <alignment horizontal="center" vertical="center"/>
      <protection locked="0"/>
    </xf>
    <xf numFmtId="49" fontId="15" fillId="2" borderId="32" xfId="0" applyNumberFormat="1" applyFont="1" applyFill="1" applyBorder="1" applyAlignment="1" applyProtection="1">
      <alignment horizontal="left" vertical="center" wrapText="1"/>
      <protection locked="0"/>
    </xf>
    <xf numFmtId="0" fontId="15" fillId="2" borderId="25" xfId="9" applyNumberFormat="1" applyFont="1" applyFill="1" applyBorder="1" applyAlignment="1" applyProtection="1">
      <alignment vertical="center"/>
      <protection locked="0"/>
    </xf>
    <xf numFmtId="0" fontId="2" fillId="0" borderId="0" xfId="0" applyFont="1" applyFill="1" applyProtection="1">
      <protection locked="0"/>
    </xf>
    <xf numFmtId="0" fontId="15" fillId="2" borderId="25" xfId="0" applyFont="1" applyFill="1" applyBorder="1" applyAlignment="1" applyProtection="1">
      <alignment horizontal="center" vertical="center"/>
      <protection locked="0"/>
    </xf>
    <xf numFmtId="0" fontId="15" fillId="2" borderId="25" xfId="0" applyFont="1" applyFill="1" applyBorder="1" applyAlignment="1" applyProtection="1">
      <alignment vertical="center"/>
      <protection locked="0"/>
    </xf>
    <xf numFmtId="49" fontId="15" fillId="0" borderId="25"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left" vertical="center" wrapText="1"/>
      <protection locked="0"/>
    </xf>
    <xf numFmtId="49" fontId="15" fillId="0" borderId="25" xfId="0" applyNumberFormat="1" applyFont="1" applyBorder="1" applyAlignment="1" applyProtection="1">
      <alignment horizontal="center" vertical="center" wrapText="1"/>
      <protection locked="0"/>
    </xf>
    <xf numFmtId="43" fontId="68" fillId="7" borderId="25" xfId="0" applyNumberFormat="1" applyFont="1" applyFill="1" applyBorder="1" applyProtection="1">
      <protection locked="0"/>
    </xf>
    <xf numFmtId="14" fontId="15" fillId="0" borderId="25" xfId="0" applyNumberFormat="1" applyFont="1" applyBorder="1" applyAlignment="1" applyProtection="1">
      <alignment horizontal="center" vertical="center" wrapText="1"/>
      <protection locked="0"/>
    </xf>
    <xf numFmtId="43" fontId="15" fillId="2" borderId="25" xfId="6" applyFont="1" applyFill="1" applyBorder="1" applyAlignment="1" applyProtection="1">
      <alignment horizontal="center"/>
    </xf>
    <xf numFmtId="0" fontId="15" fillId="0" borderId="15"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5" fillId="0" borderId="16" xfId="0" applyFont="1" applyBorder="1" applyAlignment="1">
      <alignment vertical="center"/>
    </xf>
    <xf numFmtId="0" fontId="15" fillId="0" borderId="16" xfId="0" applyFont="1" applyFill="1" applyBorder="1"/>
    <xf numFmtId="0" fontId="15" fillId="0" borderId="32" xfId="20" applyFont="1" applyFill="1" applyBorder="1" applyAlignment="1" applyProtection="1">
      <alignment vertical="center" wrapText="1"/>
      <protection locked="0"/>
    </xf>
    <xf numFmtId="0" fontId="15" fillId="0" borderId="25" xfId="20" applyFont="1" applyFill="1" applyBorder="1" applyAlignment="1" applyProtection="1">
      <alignment vertical="center" wrapText="1"/>
      <protection locked="0"/>
    </xf>
    <xf numFmtId="172" fontId="15" fillId="0" borderId="0" xfId="0" applyNumberFormat="1" applyFont="1" applyBorder="1" applyAlignment="1">
      <alignment horizontal="left"/>
    </xf>
    <xf numFmtId="0" fontId="12" fillId="0" borderId="0" xfId="20" applyFont="1" applyFill="1" applyBorder="1" applyAlignment="1">
      <alignment horizontal="center"/>
    </xf>
    <xf numFmtId="0" fontId="15" fillId="0" borderId="0" xfId="20" applyFont="1" applyFill="1"/>
    <xf numFmtId="0" fontId="30" fillId="0" borderId="0" xfId="0" applyFont="1" applyFill="1" applyBorder="1" applyAlignment="1"/>
    <xf numFmtId="0" fontId="30" fillId="0" borderId="0" xfId="0" applyFont="1" applyFill="1" applyBorder="1" applyAlignment="1">
      <alignment horizontal="center"/>
    </xf>
    <xf numFmtId="0" fontId="15" fillId="0" borderId="9" xfId="20" applyFont="1" applyFill="1" applyBorder="1" applyAlignment="1" applyProtection="1">
      <alignment horizontal="center"/>
      <protection locked="0"/>
    </xf>
    <xf numFmtId="0" fontId="15" fillId="0" borderId="0" xfId="20" applyFont="1" applyFill="1" applyBorder="1" applyAlignment="1">
      <alignment horizontal="center"/>
    </xf>
    <xf numFmtId="0" fontId="15" fillId="0" borderId="0" xfId="20" applyFont="1" applyFill="1" applyAlignment="1">
      <alignment horizontal="center"/>
    </xf>
    <xf numFmtId="0" fontId="15" fillId="0" borderId="25" xfId="20" applyFont="1" applyBorder="1" applyAlignment="1" applyProtection="1">
      <alignment horizontal="center"/>
      <protection locked="0"/>
    </xf>
    <xf numFmtId="43" fontId="15" fillId="0" borderId="25" xfId="21" applyFont="1" applyBorder="1" applyProtection="1">
      <protection locked="0"/>
    </xf>
    <xf numFmtId="14" fontId="15" fillId="2" borderId="25" xfId="0" applyNumberFormat="1" applyFont="1" applyFill="1" applyBorder="1" applyAlignment="1" applyProtection="1">
      <alignment vertical="center"/>
      <protection locked="0"/>
    </xf>
    <xf numFmtId="0" fontId="12" fillId="0" borderId="0" xfId="20" applyFont="1" applyFill="1" applyBorder="1" applyAlignment="1" applyProtection="1">
      <alignment horizontal="center"/>
    </xf>
    <xf numFmtId="0" fontId="15" fillId="0" borderId="0" xfId="20" applyFont="1" applyBorder="1"/>
    <xf numFmtId="0" fontId="15" fillId="0" borderId="0" xfId="20" applyFont="1" applyBorder="1" applyAlignment="1"/>
    <xf numFmtId="0" fontId="12" fillId="0" borderId="28" xfId="20" applyFont="1" applyFill="1" applyBorder="1" applyAlignment="1">
      <alignment horizontal="center"/>
    </xf>
    <xf numFmtId="0" fontId="68" fillId="7" borderId="26" xfId="20" applyFont="1" applyFill="1" applyBorder="1" applyAlignment="1">
      <alignment horizontal="center"/>
    </xf>
    <xf numFmtId="0" fontId="68" fillId="7" borderId="25" xfId="20" applyFont="1" applyFill="1" applyBorder="1" applyAlignment="1">
      <alignment horizontal="center"/>
    </xf>
    <xf numFmtId="0" fontId="15" fillId="0" borderId="25" xfId="20" applyFont="1" applyBorder="1" applyAlignment="1">
      <alignment horizontal="center"/>
    </xf>
    <xf numFmtId="0" fontId="15" fillId="0" borderId="2" xfId="20" applyFont="1" applyBorder="1" applyAlignment="1" applyProtection="1">
      <alignment horizontal="center"/>
      <protection locked="0"/>
    </xf>
    <xf numFmtId="0" fontId="15" fillId="0" borderId="25" xfId="20" applyFont="1" applyBorder="1" applyAlignment="1" applyProtection="1">
      <alignment horizontal="left" vertical="center" wrapText="1"/>
      <protection locked="0"/>
    </xf>
    <xf numFmtId="0" fontId="12" fillId="0" borderId="0" xfId="20" applyFont="1" applyBorder="1" applyAlignment="1">
      <alignment horizontal="left" vertical="center" wrapText="1"/>
    </xf>
    <xf numFmtId="0" fontId="12" fillId="4" borderId="0" xfId="20" applyFont="1" applyFill="1" applyBorder="1" applyAlignment="1" applyProtection="1">
      <alignment horizontal="right" wrapText="1"/>
    </xf>
    <xf numFmtId="0" fontId="12" fillId="0" borderId="0" xfId="20" applyFont="1" applyBorder="1" applyAlignment="1">
      <alignment horizontal="right" wrapText="1"/>
    </xf>
    <xf numFmtId="49" fontId="15" fillId="0" borderId="25" xfId="20" applyNumberFormat="1" applyFont="1" applyBorder="1" applyAlignment="1" applyProtection="1">
      <alignment horizontal="center" vertical="justify"/>
      <protection locked="0"/>
    </xf>
    <xf numFmtId="171" fontId="15" fillId="0" borderId="25" xfId="20" applyNumberFormat="1" applyFont="1" applyBorder="1" applyAlignment="1" applyProtection="1">
      <alignment horizontal="right" vertical="justify"/>
      <protection locked="0"/>
    </xf>
    <xf numFmtId="39" fontId="15" fillId="0" borderId="25" xfId="20" applyNumberFormat="1" applyFont="1" applyBorder="1" applyAlignment="1" applyProtection="1">
      <protection locked="0"/>
    </xf>
    <xf numFmtId="49" fontId="15" fillId="0" borderId="0" xfId="20" applyNumberFormat="1" applyFont="1" applyBorder="1" applyAlignment="1">
      <alignment horizontal="center"/>
    </xf>
    <xf numFmtId="43" fontId="12" fillId="0" borderId="0" xfId="2" applyFont="1" applyBorder="1" applyAlignment="1" applyProtection="1">
      <alignment horizontal="right"/>
    </xf>
    <xf numFmtId="39" fontId="12" fillId="0" borderId="0" xfId="20" applyNumberFormat="1" applyFont="1" applyBorder="1" applyAlignment="1" applyProtection="1">
      <alignment horizontal="right"/>
    </xf>
    <xf numFmtId="0" fontId="29" fillId="0" borderId="28" xfId="0" applyFont="1" applyFill="1" applyBorder="1" applyAlignment="1">
      <alignment horizontal="center"/>
    </xf>
    <xf numFmtId="172" fontId="12" fillId="0" borderId="0" xfId="0" applyNumberFormat="1" applyFont="1" applyBorder="1" applyAlignment="1">
      <alignment horizontal="right"/>
    </xf>
    <xf numFmtId="172" fontId="15" fillId="0" borderId="25" xfId="0" applyNumberFormat="1" applyFont="1" applyBorder="1" applyAlignment="1">
      <alignment horizontal="left"/>
    </xf>
    <xf numFmtId="0" fontId="12" fillId="0" borderId="28" xfId="20" applyFont="1" applyFill="1" applyBorder="1" applyAlignment="1" applyProtection="1">
      <alignment horizontal="center"/>
    </xf>
    <xf numFmtId="0" fontId="15" fillId="0" borderId="32" xfId="20" applyFont="1" applyBorder="1" applyAlignment="1" applyProtection="1">
      <alignment horizontal="left"/>
      <protection locked="0"/>
    </xf>
    <xf numFmtId="0" fontId="15" fillId="0" borderId="25" xfId="20" applyFont="1" applyFill="1" applyBorder="1" applyAlignment="1" applyProtection="1">
      <alignment horizontal="left"/>
      <protection locked="0"/>
    </xf>
    <xf numFmtId="43" fontId="15" fillId="0" borderId="25" xfId="6" applyFont="1" applyBorder="1" applyProtection="1">
      <protection locked="0"/>
    </xf>
    <xf numFmtId="0" fontId="15" fillId="0" borderId="25" xfId="20" applyFont="1" applyBorder="1" applyAlignment="1" applyProtection="1">
      <alignment horizontal="left"/>
      <protection locked="0"/>
    </xf>
    <xf numFmtId="0" fontId="29" fillId="2" borderId="0" xfId="0" applyFont="1" applyFill="1" applyBorder="1" applyAlignment="1">
      <alignment wrapText="1"/>
    </xf>
    <xf numFmtId="49" fontId="30" fillId="0" borderId="25" xfId="0" applyNumberFormat="1" applyFont="1" applyBorder="1" applyAlignment="1" applyProtection="1">
      <alignment wrapText="1"/>
      <protection locked="0"/>
    </xf>
    <xf numFmtId="4" fontId="68" fillId="7" borderId="26" xfId="0" applyNumberFormat="1" applyFont="1" applyFill="1" applyBorder="1" applyAlignment="1" applyProtection="1">
      <alignment wrapText="1"/>
      <protection locked="0"/>
    </xf>
    <xf numFmtId="172" fontId="30" fillId="0" borderId="1" xfId="0" applyNumberFormat="1" applyFont="1" applyFill="1" applyBorder="1" applyAlignment="1" applyProtection="1">
      <alignment horizontal="left"/>
      <protection locked="0"/>
    </xf>
    <xf numFmtId="0" fontId="30" fillId="0" borderId="1" xfId="0" applyFont="1" applyFill="1" applyBorder="1" applyProtection="1">
      <protection locked="0"/>
    </xf>
    <xf numFmtId="49" fontId="30" fillId="0" borderId="1" xfId="0" applyNumberFormat="1" applyFont="1" applyFill="1" applyBorder="1" applyAlignment="1" applyProtection="1">
      <alignment horizontal="left"/>
      <protection locked="0"/>
    </xf>
    <xf numFmtId="43" fontId="22" fillId="0" borderId="25" xfId="6" applyFont="1" applyBorder="1" applyProtection="1"/>
    <xf numFmtId="43" fontId="15" fillId="0" borderId="25" xfId="6" applyFont="1" applyBorder="1"/>
    <xf numFmtId="43" fontId="30" fillId="2" borderId="0" xfId="6" applyFont="1" applyFill="1" applyBorder="1" applyAlignment="1">
      <alignment horizontal="left"/>
    </xf>
    <xf numFmtId="43" fontId="30" fillId="2" borderId="0" xfId="6" applyFont="1" applyFill="1" applyBorder="1"/>
    <xf numFmtId="43" fontId="10" fillId="0" borderId="0" xfId="6" applyFont="1" applyBorder="1" applyAlignment="1"/>
    <xf numFmtId="39" fontId="68" fillId="7" borderId="25" xfId="2" applyNumberFormat="1" applyFont="1" applyFill="1" applyBorder="1" applyAlignment="1" applyProtection="1">
      <alignment horizontal="right"/>
      <protection locked="0"/>
    </xf>
    <xf numFmtId="171" fontId="30" fillId="0" borderId="0" xfId="0" applyNumberFormat="1" applyFont="1" applyBorder="1" applyAlignment="1" applyProtection="1">
      <alignment horizontal="center"/>
      <protection locked="0"/>
    </xf>
    <xf numFmtId="0" fontId="13" fillId="0" borderId="0" xfId="1" applyFont="1" applyFill="1" applyBorder="1" applyAlignment="1"/>
    <xf numFmtId="0" fontId="22" fillId="0" borderId="25" xfId="1" applyFont="1" applyBorder="1" applyAlignment="1" applyProtection="1">
      <alignment horizontal="center"/>
      <protection locked="0"/>
    </xf>
    <xf numFmtId="0" fontId="2" fillId="0" borderId="25" xfId="1" applyFont="1" applyBorder="1" applyAlignment="1" applyProtection="1">
      <alignment horizontal="center"/>
      <protection locked="0"/>
    </xf>
    <xf numFmtId="14" fontId="10" fillId="0" borderId="0" xfId="0" applyNumberFormat="1" applyFont="1" applyFill="1" applyBorder="1" applyAlignment="1" applyProtection="1">
      <alignment horizontal="center"/>
      <protection locked="0"/>
    </xf>
    <xf numFmtId="171" fontId="22" fillId="0" borderId="25" xfId="15" applyNumberFormat="1" applyFont="1" applyFill="1" applyBorder="1" applyAlignment="1" applyProtection="1">
      <alignment horizontal="left"/>
      <protection locked="0"/>
    </xf>
    <xf numFmtId="14" fontId="22" fillId="0" borderId="25" xfId="15" applyNumberFormat="1" applyFont="1" applyFill="1" applyBorder="1" applyAlignment="1" applyProtection="1">
      <alignment horizontal="center"/>
      <protection locked="0"/>
    </xf>
    <xf numFmtId="43" fontId="22" fillId="0" borderId="25" xfId="16" applyFont="1" applyFill="1" applyBorder="1" applyProtection="1">
      <protection locked="0"/>
    </xf>
    <xf numFmtId="10" fontId="22" fillId="0" borderId="25" xfId="16" applyNumberFormat="1" applyFont="1" applyFill="1" applyBorder="1" applyAlignment="1" applyProtection="1">
      <alignment horizontal="center"/>
      <protection locked="0"/>
    </xf>
    <xf numFmtId="43" fontId="57" fillId="0" borderId="25" xfId="17" applyFont="1" applyFill="1" applyBorder="1" applyProtection="1">
      <protection locked="0"/>
    </xf>
    <xf numFmtId="43" fontId="15" fillId="0" borderId="25" xfId="6" applyFont="1" applyFill="1" applyBorder="1" applyAlignment="1" applyProtection="1">
      <alignment horizontal="left"/>
      <protection locked="0"/>
    </xf>
    <xf numFmtId="0" fontId="15" fillId="0" borderId="25" xfId="1" applyNumberFormat="1" applyFont="1" applyBorder="1" applyAlignment="1" applyProtection="1">
      <alignment horizontal="left" wrapText="1"/>
      <protection locked="0"/>
    </xf>
    <xf numFmtId="0" fontId="22" fillId="0" borderId="25" xfId="8" applyNumberFormat="1" applyFont="1" applyBorder="1" applyAlignment="1" applyProtection="1">
      <protection locked="0"/>
    </xf>
    <xf numFmtId="174" fontId="10" fillId="0" borderId="25" xfId="0" applyNumberFormat="1" applyFont="1" applyBorder="1" applyAlignment="1" applyProtection="1">
      <alignment horizontal="center"/>
      <protection locked="0"/>
    </xf>
    <xf numFmtId="43" fontId="14" fillId="2" borderId="25" xfId="6" applyFont="1" applyFill="1" applyBorder="1" applyAlignment="1" applyProtection="1">
      <alignment horizontal="center"/>
      <protection locked="0"/>
    </xf>
    <xf numFmtId="0" fontId="15" fillId="0" borderId="9" xfId="1" applyFont="1" applyBorder="1" applyAlignment="1" applyProtection="1">
      <alignment horizontal="center"/>
      <protection locked="0"/>
    </xf>
    <xf numFmtId="0" fontId="15" fillId="0" borderId="0" xfId="1" applyFont="1" applyBorder="1" applyAlignment="1" applyProtection="1">
      <alignment horizontal="center"/>
      <protection locked="0"/>
    </xf>
    <xf numFmtId="0" fontId="15" fillId="2" borderId="25" xfId="0" applyNumberFormat="1" applyFont="1" applyFill="1" applyBorder="1" applyAlignment="1" applyProtection="1">
      <alignment vertical="center"/>
      <protection locked="0"/>
    </xf>
    <xf numFmtId="0" fontId="15" fillId="2" borderId="32" xfId="0" applyNumberFormat="1" applyFont="1" applyFill="1" applyBorder="1" applyAlignment="1" applyProtection="1">
      <alignment vertical="center"/>
      <protection locked="0"/>
    </xf>
    <xf numFmtId="0" fontId="15" fillId="2" borderId="26" xfId="9" applyNumberFormat="1" applyFont="1" applyFill="1" applyBorder="1" applyAlignment="1" applyProtection="1">
      <alignment vertical="center"/>
      <protection locked="0"/>
    </xf>
    <xf numFmtId="0" fontId="15" fillId="2" borderId="29" xfId="9" applyNumberFormat="1" applyFont="1" applyFill="1" applyBorder="1" applyAlignment="1" applyProtection="1">
      <alignment vertical="center"/>
      <protection locked="0"/>
    </xf>
    <xf numFmtId="43" fontId="20" fillId="2" borderId="25" xfId="6" applyFont="1" applyFill="1" applyBorder="1" applyAlignment="1" applyProtection="1">
      <alignment horizontal="center"/>
      <protection locked="0"/>
    </xf>
    <xf numFmtId="0" fontId="15" fillId="2" borderId="32" xfId="9" applyNumberFormat="1" applyFont="1" applyFill="1" applyBorder="1" applyAlignment="1" applyProtection="1">
      <alignment vertical="center"/>
      <protection locked="0"/>
    </xf>
    <xf numFmtId="4" fontId="71" fillId="7" borderId="25" xfId="0" applyNumberFormat="1" applyFont="1" applyFill="1" applyBorder="1" applyAlignment="1" applyProtection="1">
      <alignment wrapText="1"/>
      <protection locked="0"/>
    </xf>
    <xf numFmtId="43" fontId="12" fillId="7" borderId="30" xfId="0" applyNumberFormat="1" applyFont="1" applyFill="1" applyBorder="1" applyAlignment="1" applyProtection="1">
      <protection locked="0"/>
    </xf>
    <xf numFmtId="43" fontId="12" fillId="7" borderId="31" xfId="0" applyNumberFormat="1" applyFont="1" applyFill="1" applyBorder="1" applyAlignment="1" applyProtection="1">
      <protection locked="0"/>
    </xf>
    <xf numFmtId="0" fontId="68" fillId="7" borderId="25" xfId="0" applyFont="1" applyFill="1" applyBorder="1" applyAlignment="1" applyProtection="1">
      <alignment horizontal="center" vertical="center"/>
      <protection locked="0"/>
    </xf>
    <xf numFmtId="0" fontId="69" fillId="7" borderId="30" xfId="1" applyFont="1" applyFill="1" applyBorder="1" applyAlignment="1" applyProtection="1">
      <alignment horizontal="center"/>
      <protection locked="0"/>
    </xf>
    <xf numFmtId="0" fontId="69" fillId="7" borderId="31" xfId="1" applyFont="1" applyFill="1" applyBorder="1" applyAlignment="1" applyProtection="1">
      <protection locked="0"/>
    </xf>
    <xf numFmtId="0" fontId="73" fillId="7" borderId="25" xfId="1" applyFont="1" applyFill="1" applyBorder="1" applyAlignment="1" applyProtection="1">
      <alignment wrapText="1"/>
      <protection locked="0"/>
    </xf>
    <xf numFmtId="171" fontId="69" fillId="7" borderId="25" xfId="1" applyNumberFormat="1" applyFont="1" applyFill="1" applyBorder="1" applyAlignment="1" applyProtection="1">
      <alignment vertical="center" wrapText="1"/>
      <protection locked="0"/>
    </xf>
    <xf numFmtId="39" fontId="71" fillId="7" borderId="25" xfId="1" applyNumberFormat="1" applyFont="1" applyFill="1" applyBorder="1" applyAlignment="1" applyProtection="1">
      <alignment wrapText="1"/>
      <protection locked="0"/>
    </xf>
    <xf numFmtId="0" fontId="71" fillId="7" borderId="25" xfId="1" applyFont="1" applyFill="1" applyBorder="1" applyAlignment="1" applyProtection="1">
      <alignment horizontal="center"/>
      <protection locked="0"/>
    </xf>
    <xf numFmtId="0" fontId="15" fillId="0" borderId="0" xfId="1" applyFont="1" applyBorder="1" applyProtection="1">
      <protection locked="0"/>
    </xf>
    <xf numFmtId="0" fontId="12" fillId="0" borderId="0" xfId="1" applyFont="1" applyBorder="1" applyAlignment="1" applyProtection="1">
      <alignment wrapText="1"/>
      <protection locked="0"/>
    </xf>
    <xf numFmtId="2" fontId="15" fillId="0" borderId="0" xfId="1" applyNumberFormat="1" applyFont="1" applyBorder="1" applyAlignment="1" applyProtection="1">
      <alignment wrapText="1"/>
      <protection locked="0"/>
    </xf>
    <xf numFmtId="0" fontId="20" fillId="0" borderId="0" xfId="1" applyFont="1" applyBorder="1" applyAlignment="1" applyProtection="1">
      <alignment horizontal="right" vertical="center"/>
      <protection locked="0"/>
    </xf>
    <xf numFmtId="0" fontId="15" fillId="0" borderId="0" xfId="1" applyFont="1" applyBorder="1" applyAlignment="1" applyProtection="1">
      <alignment horizontal="right"/>
      <protection locked="0"/>
    </xf>
    <xf numFmtId="0" fontId="12" fillId="0" borderId="0" xfId="1" applyFont="1" applyBorder="1" applyAlignment="1" applyProtection="1">
      <alignment horizontal="right"/>
      <protection locked="0"/>
    </xf>
    <xf numFmtId="0" fontId="22" fillId="0" borderId="0" xfId="1" applyFont="1" applyBorder="1" applyAlignment="1" applyProtection="1">
      <alignment wrapText="1"/>
      <protection locked="0"/>
    </xf>
    <xf numFmtId="0" fontId="22" fillId="0" borderId="0" xfId="1" applyFont="1" applyBorder="1" applyAlignment="1" applyProtection="1">
      <alignment horizontal="right"/>
      <protection locked="0"/>
    </xf>
    <xf numFmtId="2" fontId="22" fillId="0" borderId="0" xfId="1" applyNumberFormat="1" applyFont="1" applyBorder="1" applyAlignment="1" applyProtection="1">
      <alignment wrapText="1"/>
      <protection locked="0"/>
    </xf>
    <xf numFmtId="43" fontId="69" fillId="7" borderId="25" xfId="6" applyFont="1" applyFill="1" applyBorder="1" applyProtection="1">
      <protection locked="0"/>
    </xf>
    <xf numFmtId="39" fontId="68" fillId="7" borderId="25" xfId="16" applyNumberFormat="1" applyFont="1" applyFill="1" applyBorder="1" applyAlignment="1" applyProtection="1">
      <alignment horizontal="right"/>
      <protection locked="0"/>
    </xf>
    <xf numFmtId="0" fontId="10" fillId="0" borderId="0" xfId="0" applyFont="1" applyBorder="1" applyProtection="1">
      <protection locked="0"/>
    </xf>
    <xf numFmtId="164" fontId="3" fillId="2" borderId="0" xfId="7" applyNumberFormat="1" applyFont="1" applyFill="1" applyBorder="1" applyAlignment="1" applyProtection="1">
      <alignment horizontal="center"/>
      <protection locked="0"/>
    </xf>
    <xf numFmtId="0" fontId="12" fillId="0" borderId="0" xfId="1" applyFont="1" applyBorder="1" applyProtection="1">
      <protection locked="0"/>
    </xf>
    <xf numFmtId="0" fontId="24" fillId="0" borderId="0" xfId="1" applyFont="1" applyBorder="1" applyProtection="1">
      <protection locked="0"/>
    </xf>
    <xf numFmtId="4" fontId="15" fillId="0" borderId="9" xfId="1" applyNumberFormat="1" applyFont="1" applyBorder="1" applyAlignment="1" applyProtection="1">
      <alignment horizontal="center"/>
      <protection locked="0"/>
    </xf>
    <xf numFmtId="0" fontId="15" fillId="0" borderId="9" xfId="1" applyFont="1" applyBorder="1" applyProtection="1">
      <protection locked="0"/>
    </xf>
    <xf numFmtId="4" fontId="68" fillId="7" borderId="0" xfId="2" applyNumberFormat="1" applyFont="1" applyFill="1" applyBorder="1" applyAlignment="1" applyProtection="1">
      <alignment horizontal="center"/>
      <protection locked="0"/>
    </xf>
    <xf numFmtId="0" fontId="15" fillId="0" borderId="0" xfId="1" applyFont="1" applyBorder="1" applyAlignment="1" applyProtection="1">
      <alignment horizontal="center" vertical="center"/>
      <protection locked="0"/>
    </xf>
    <xf numFmtId="0" fontId="12" fillId="0" borderId="9" xfId="1" applyFont="1" applyBorder="1" applyProtection="1">
      <protection locked="0"/>
    </xf>
    <xf numFmtId="4" fontId="12" fillId="0" borderId="9" xfId="2" applyNumberFormat="1" applyFont="1" applyFill="1" applyBorder="1" applyProtection="1">
      <protection locked="0"/>
    </xf>
    <xf numFmtId="0" fontId="12" fillId="4" borderId="25" xfId="11" applyFont="1" applyFill="1" applyBorder="1" applyAlignment="1" applyProtection="1">
      <alignment horizontal="center" vertical="center"/>
      <protection locked="0"/>
    </xf>
    <xf numFmtId="167" fontId="15" fillId="0" borderId="26" xfId="11" applyNumberFormat="1" applyFont="1" applyFill="1" applyBorder="1" applyAlignment="1" applyProtection="1">
      <alignment horizontal="center"/>
      <protection locked="0"/>
    </xf>
    <xf numFmtId="167" fontId="15" fillId="0" borderId="25" xfId="11" applyNumberFormat="1" applyFont="1" applyFill="1" applyBorder="1" applyAlignment="1" applyProtection="1">
      <alignment horizontal="center"/>
      <protection locked="0"/>
    </xf>
    <xf numFmtId="166" fontId="15" fillId="0" borderId="25" xfId="11" applyNumberFormat="1" applyFont="1" applyFill="1" applyBorder="1" applyAlignment="1" applyProtection="1">
      <alignment horizontal="center"/>
      <protection locked="0"/>
    </xf>
    <xf numFmtId="0" fontId="15" fillId="0" borderId="30" xfId="11" applyFont="1" applyFill="1" applyBorder="1" applyAlignment="1" applyProtection="1">
      <alignment horizontal="center" vertical="center"/>
      <protection locked="0"/>
    </xf>
    <xf numFmtId="0" fontId="15" fillId="0" borderId="25" xfId="11" applyFont="1" applyFill="1" applyBorder="1" applyAlignment="1" applyProtection="1">
      <alignment horizontal="center"/>
      <protection locked="0"/>
    </xf>
    <xf numFmtId="39" fontId="15" fillId="0" borderId="25" xfId="12" applyNumberFormat="1" applyFont="1" applyFill="1" applyBorder="1" applyAlignment="1" applyProtection="1">
      <protection locked="0"/>
    </xf>
    <xf numFmtId="0" fontId="15" fillId="0" borderId="25" xfId="11" applyFont="1" applyFill="1" applyBorder="1" applyAlignment="1" applyProtection="1">
      <alignment horizontal="center" vertical="center" wrapText="1"/>
      <protection locked="0"/>
    </xf>
    <xf numFmtId="39" fontId="15" fillId="0" borderId="26" xfId="12" applyNumberFormat="1" applyFont="1" applyFill="1" applyBorder="1" applyAlignment="1" applyProtection="1">
      <protection locked="0"/>
    </xf>
    <xf numFmtId="39" fontId="15" fillId="0" borderId="30" xfId="12" applyNumberFormat="1" applyFont="1" applyFill="1" applyBorder="1" applyAlignment="1" applyProtection="1">
      <alignment horizontal="right"/>
      <protection locked="0"/>
    </xf>
    <xf numFmtId="49" fontId="15" fillId="4" borderId="26" xfId="12" applyNumberFormat="1" applyFont="1" applyFill="1" applyBorder="1" applyAlignment="1" applyProtection="1">
      <alignment horizontal="center"/>
      <protection locked="0"/>
    </xf>
    <xf numFmtId="49" fontId="15" fillId="0" borderId="26" xfId="12" applyNumberFormat="1" applyFont="1" applyFill="1" applyBorder="1" applyAlignment="1" applyProtection="1">
      <alignment horizontal="center"/>
      <protection locked="0"/>
    </xf>
    <xf numFmtId="167" fontId="15" fillId="4" borderId="26" xfId="11" applyNumberFormat="1" applyFont="1" applyFill="1" applyBorder="1" applyAlignment="1" applyProtection="1">
      <alignment horizontal="center"/>
      <protection locked="0"/>
    </xf>
    <xf numFmtId="167" fontId="15" fillId="4" borderId="25" xfId="11" applyNumberFormat="1" applyFont="1" applyFill="1" applyBorder="1" applyAlignment="1" applyProtection="1">
      <alignment horizontal="center"/>
      <protection locked="0"/>
    </xf>
    <xf numFmtId="166" fontId="15" fillId="4" borderId="25" xfId="11" applyNumberFormat="1" applyFont="1" applyFill="1" applyBorder="1" applyAlignment="1" applyProtection="1">
      <alignment horizontal="center"/>
      <protection locked="0"/>
    </xf>
    <xf numFmtId="0" fontId="15" fillId="4" borderId="30" xfId="11" applyFont="1" applyFill="1" applyBorder="1" applyAlignment="1" applyProtection="1">
      <alignment horizontal="center" vertical="center"/>
      <protection locked="0"/>
    </xf>
    <xf numFmtId="0" fontId="15" fillId="4" borderId="25" xfId="11" applyFont="1" applyFill="1" applyBorder="1" applyAlignment="1" applyProtection="1">
      <alignment horizontal="center"/>
      <protection locked="0"/>
    </xf>
    <xf numFmtId="39" fontId="15" fillId="4" borderId="25" xfId="12" applyNumberFormat="1" applyFont="1" applyFill="1" applyBorder="1" applyAlignment="1" applyProtection="1">
      <protection locked="0"/>
    </xf>
    <xf numFmtId="39" fontId="15" fillId="4" borderId="30" xfId="12" applyNumberFormat="1" applyFont="1" applyFill="1" applyBorder="1" applyAlignment="1" applyProtection="1">
      <protection locked="0"/>
    </xf>
    <xf numFmtId="39" fontId="15" fillId="4" borderId="26" xfId="12" applyNumberFormat="1" applyFont="1" applyFill="1" applyBorder="1" applyAlignment="1" applyProtection="1">
      <protection locked="0"/>
    </xf>
    <xf numFmtId="39" fontId="68" fillId="7" borderId="24" xfId="12" applyNumberFormat="1" applyFont="1" applyFill="1" applyBorder="1" applyAlignment="1" applyProtection="1">
      <alignment horizontal="right"/>
      <protection locked="0"/>
    </xf>
    <xf numFmtId="39" fontId="68" fillId="7" borderId="20" xfId="12" applyNumberFormat="1" applyFont="1" applyFill="1" applyBorder="1" applyAlignment="1" applyProtection="1">
      <alignment horizontal="right" vertical="center"/>
      <protection locked="0"/>
    </xf>
    <xf numFmtId="39" fontId="68" fillId="7" borderId="19" xfId="12" applyNumberFormat="1" applyFont="1" applyFill="1" applyBorder="1" applyAlignment="1" applyProtection="1">
      <alignment horizontal="right"/>
      <protection locked="0"/>
    </xf>
    <xf numFmtId="39" fontId="68" fillId="7" borderId="18" xfId="12" applyNumberFormat="1" applyFont="1" applyFill="1" applyBorder="1" applyAlignment="1" applyProtection="1">
      <alignment horizontal="right"/>
      <protection locked="0"/>
    </xf>
    <xf numFmtId="0" fontId="69" fillId="7" borderId="26" xfId="1" applyFont="1" applyFill="1" applyBorder="1" applyAlignment="1" applyProtection="1">
      <alignment horizontal="right" wrapText="1"/>
    </xf>
    <xf numFmtId="4" fontId="69" fillId="7" borderId="25" xfId="1" applyNumberFormat="1" applyFont="1" applyFill="1" applyBorder="1" applyProtection="1"/>
    <xf numFmtId="43" fontId="15" fillId="0" borderId="25" xfId="6" applyFont="1" applyBorder="1" applyAlignment="1" applyProtection="1">
      <alignment horizontal="right"/>
    </xf>
    <xf numFmtId="49" fontId="15" fillId="7" borderId="25" xfId="20" applyNumberFormat="1" applyFont="1" applyFill="1" applyBorder="1" applyAlignment="1" applyProtection="1">
      <alignment horizontal="center" vertical="justify"/>
      <protection locked="0"/>
    </xf>
    <xf numFmtId="171" fontId="15" fillId="7" borderId="25" xfId="20" applyNumberFormat="1" applyFont="1" applyFill="1" applyBorder="1" applyAlignment="1" applyProtection="1">
      <alignment horizontal="right" vertical="justify"/>
      <protection locked="0"/>
    </xf>
    <xf numFmtId="43" fontId="15" fillId="7" borderId="25" xfId="6" applyFont="1" applyFill="1" applyBorder="1" applyAlignment="1" applyProtection="1">
      <alignment horizontal="right"/>
      <protection locked="0"/>
    </xf>
    <xf numFmtId="39" fontId="15" fillId="7" borderId="25" xfId="20" applyNumberFormat="1" applyFont="1" applyFill="1" applyBorder="1" applyAlignment="1" applyProtection="1">
      <protection locked="0"/>
    </xf>
    <xf numFmtId="43" fontId="68" fillId="7" borderId="25" xfId="6" applyFont="1" applyFill="1" applyBorder="1" applyAlignment="1" applyProtection="1">
      <alignment horizontal="right"/>
      <protection locked="0"/>
    </xf>
    <xf numFmtId="0" fontId="3" fillId="0" borderId="0" xfId="1" applyFont="1" applyBorder="1"/>
    <xf numFmtId="0" fontId="22" fillId="0" borderId="25" xfId="1" applyFont="1" applyBorder="1" applyAlignment="1" applyProtection="1">
      <alignment horizontal="center"/>
      <protection locked="0"/>
    </xf>
    <xf numFmtId="0" fontId="13" fillId="0" borderId="0" xfId="1" applyFont="1" applyBorder="1" applyAlignment="1" applyProtection="1">
      <alignment wrapText="1"/>
      <protection locked="0"/>
    </xf>
    <xf numFmtId="14" fontId="10" fillId="2" borderId="25" xfId="0" applyNumberFormat="1" applyFont="1" applyFill="1" applyBorder="1" applyAlignment="1" applyProtection="1">
      <alignment horizontal="center" wrapText="1"/>
      <protection locked="0"/>
    </xf>
    <xf numFmtId="43" fontId="15" fillId="2" borderId="25" xfId="6" applyFont="1" applyFill="1" applyBorder="1" applyAlignment="1" applyProtection="1">
      <alignment vertical="center"/>
      <protection locked="0"/>
    </xf>
    <xf numFmtId="175" fontId="15" fillId="2" borderId="25" xfId="0" applyNumberFormat="1" applyFont="1" applyFill="1" applyBorder="1" applyAlignment="1" applyProtection="1">
      <alignment horizontal="center" vertical="center"/>
      <protection locked="0"/>
    </xf>
    <xf numFmtId="0" fontId="82" fillId="10" borderId="15" xfId="0" applyFont="1" applyFill="1" applyBorder="1"/>
    <xf numFmtId="0" fontId="82" fillId="10" borderId="0" xfId="0" applyFont="1" applyFill="1" applyBorder="1"/>
    <xf numFmtId="0" fontId="82" fillId="10" borderId="16" xfId="0" applyFont="1" applyFill="1" applyBorder="1"/>
    <xf numFmtId="43" fontId="68" fillId="7" borderId="25" xfId="6" applyFont="1" applyFill="1" applyBorder="1" applyAlignment="1" applyProtection="1">
      <alignment horizontal="right"/>
    </xf>
    <xf numFmtId="49" fontId="21" fillId="2" borderId="25" xfId="0" applyNumberFormat="1" applyFont="1" applyFill="1" applyBorder="1" applyAlignment="1" applyProtection="1">
      <alignment horizontal="center" vertical="center" wrapText="1"/>
      <protection locked="0"/>
    </xf>
    <xf numFmtId="43" fontId="84" fillId="7" borderId="31" xfId="0" applyNumberFormat="1" applyFont="1" applyFill="1" applyBorder="1" applyAlignment="1" applyProtection="1">
      <protection locked="0"/>
    </xf>
    <xf numFmtId="49" fontId="2" fillId="2" borderId="30" xfId="0" applyNumberFormat="1" applyFont="1" applyFill="1" applyBorder="1" applyAlignment="1" applyProtection="1">
      <alignment horizontal="left" vertical="center" wrapText="1"/>
      <protection locked="0"/>
    </xf>
    <xf numFmtId="0" fontId="84" fillId="7" borderId="25" xfId="0" applyFont="1" applyFill="1" applyBorder="1" applyAlignment="1">
      <alignment horizontal="center" vertical="center" wrapText="1"/>
    </xf>
    <xf numFmtId="0" fontId="2" fillId="2" borderId="25" xfId="0" applyFont="1" applyFill="1" applyBorder="1" applyAlignment="1" applyProtection="1">
      <alignment vertical="center" wrapText="1"/>
      <protection locked="0"/>
    </xf>
    <xf numFmtId="0" fontId="84" fillId="7" borderId="25" xfId="0" applyFont="1" applyFill="1" applyBorder="1" applyAlignment="1" applyProtection="1">
      <alignment horizontal="center"/>
      <protection locked="0"/>
    </xf>
    <xf numFmtId="43" fontId="84" fillId="7" borderId="25" xfId="0" applyNumberFormat="1" applyFont="1" applyFill="1" applyBorder="1" applyProtection="1">
      <protection locked="0"/>
    </xf>
    <xf numFmtId="165" fontId="2" fillId="2" borderId="25" xfId="0" applyNumberFormat="1" applyFont="1" applyFill="1" applyBorder="1" applyAlignment="1" applyProtection="1">
      <alignment vertical="center"/>
      <protection locked="0"/>
    </xf>
    <xf numFmtId="43" fontId="2" fillId="2" borderId="25" xfId="6" applyFont="1" applyFill="1" applyBorder="1" applyAlignment="1" applyProtection="1">
      <alignment vertical="center"/>
      <protection locked="0"/>
    </xf>
    <xf numFmtId="172" fontId="2" fillId="2" borderId="25" xfId="0" applyNumberFormat="1" applyFont="1" applyFill="1" applyBorder="1" applyAlignment="1" applyProtection="1">
      <alignment vertical="center"/>
      <protection locked="0"/>
    </xf>
    <xf numFmtId="49" fontId="2" fillId="2" borderId="25" xfId="0" applyNumberFormat="1" applyFont="1" applyFill="1" applyBorder="1" applyAlignment="1" applyProtection="1">
      <alignment horizontal="right" vertical="center"/>
      <protection locked="0"/>
    </xf>
    <xf numFmtId="0" fontId="8" fillId="2" borderId="0" xfId="11" applyFont="1" applyFill="1" applyBorder="1"/>
    <xf numFmtId="0" fontId="16" fillId="2" borderId="0" xfId="11" applyFont="1" applyFill="1" applyBorder="1"/>
    <xf numFmtId="0" fontId="22" fillId="0" borderId="25" xfId="1" applyFont="1" applyBorder="1" applyAlignment="1" applyProtection="1">
      <alignment horizontal="center"/>
      <protection locked="0"/>
    </xf>
    <xf numFmtId="0" fontId="69" fillId="7" borderId="25" xfId="1" applyFont="1" applyFill="1" applyBorder="1" applyAlignment="1">
      <alignment horizontal="center" vertical="center" wrapText="1"/>
    </xf>
    <xf numFmtId="0" fontId="15" fillId="2" borderId="0" xfId="0" applyFont="1" applyFill="1" applyBorder="1" applyAlignment="1">
      <alignment horizontal="center"/>
    </xf>
    <xf numFmtId="0" fontId="29" fillId="2" borderId="0" xfId="0" applyFont="1" applyFill="1" applyBorder="1" applyAlignment="1">
      <alignment horizontal="center"/>
    </xf>
    <xf numFmtId="171" fontId="30" fillId="0" borderId="9" xfId="0" applyNumberFormat="1" applyFont="1" applyBorder="1" applyAlignment="1" applyProtection="1">
      <alignment horizontal="center"/>
      <protection locked="0"/>
    </xf>
    <xf numFmtId="0" fontId="68" fillId="7" borderId="25" xfId="0" applyFont="1" applyFill="1" applyBorder="1" applyAlignment="1">
      <alignment horizontal="center" vertical="center" wrapText="1"/>
    </xf>
    <xf numFmtId="43" fontId="68" fillId="7" borderId="25" xfId="9" applyFont="1" applyFill="1" applyBorder="1" applyAlignment="1">
      <alignment horizontal="center" vertical="center" wrapText="1"/>
    </xf>
    <xf numFmtId="0" fontId="15" fillId="2" borderId="0" xfId="8" applyFont="1" applyFill="1" applyBorder="1" applyAlignment="1" applyProtection="1">
      <alignment horizontal="center"/>
      <protection locked="0"/>
    </xf>
    <xf numFmtId="0" fontId="15" fillId="0" borderId="0" xfId="20" applyFont="1" applyBorder="1" applyAlignment="1">
      <alignment horizontal="center"/>
    </xf>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12" fillId="0" borderId="28" xfId="20" applyFont="1" applyFill="1" applyBorder="1" applyAlignment="1">
      <alignment horizontal="center"/>
    </xf>
    <xf numFmtId="0" fontId="12" fillId="0" borderId="0" xfId="20" applyFont="1" applyBorder="1" applyAlignment="1">
      <alignment horizontal="right"/>
    </xf>
    <xf numFmtId="0" fontId="30" fillId="2" borderId="25" xfId="0" applyFont="1" applyFill="1" applyBorder="1" applyAlignment="1" applyProtection="1">
      <alignment horizontal="left"/>
      <protection locked="0"/>
    </xf>
    <xf numFmtId="0" fontId="12" fillId="4" borderId="15" xfId="0" applyFont="1" applyFill="1" applyBorder="1" applyAlignment="1" applyProtection="1">
      <alignment horizontal="center"/>
    </xf>
    <xf numFmtId="0" fontId="12" fillId="4" borderId="0" xfId="0" applyFont="1" applyFill="1" applyBorder="1" applyAlignment="1" applyProtection="1">
      <alignment horizontal="center"/>
    </xf>
    <xf numFmtId="0" fontId="12" fillId="4" borderId="16" xfId="0" applyFont="1" applyFill="1" applyBorder="1" applyAlignment="1" applyProtection="1">
      <alignment horizontal="center"/>
    </xf>
    <xf numFmtId="172" fontId="47" fillId="0" borderId="25" xfId="0" applyNumberFormat="1" applyFont="1" applyBorder="1" applyAlignment="1">
      <alignment horizontal="center" vertical="center"/>
    </xf>
    <xf numFmtId="0" fontId="2" fillId="0" borderId="25" xfId="1" applyFont="1" applyBorder="1"/>
    <xf numFmtId="43" fontId="15" fillId="0" borderId="25" xfId="2" applyFont="1" applyBorder="1" applyAlignment="1" applyProtection="1">
      <alignment wrapText="1"/>
      <protection locked="0"/>
    </xf>
    <xf numFmtId="0" fontId="37" fillId="2" borderId="0" xfId="0" applyFont="1" applyFill="1" applyBorder="1" applyAlignment="1"/>
    <xf numFmtId="0" fontId="47" fillId="0" borderId="0" xfId="0" applyFont="1"/>
    <xf numFmtId="172" fontId="21" fillId="0" borderId="25" xfId="0" applyNumberFormat="1" applyFont="1" applyBorder="1" applyAlignment="1">
      <alignment horizontal="center"/>
    </xf>
    <xf numFmtId="43" fontId="21" fillId="2" borderId="25" xfId="6" applyFont="1" applyFill="1" applyBorder="1" applyAlignment="1">
      <alignment vertical="center"/>
    </xf>
    <xf numFmtId="0" fontId="19" fillId="2" borderId="0" xfId="0" applyFont="1" applyFill="1" applyBorder="1" applyAlignment="1">
      <alignment horizontal="right"/>
    </xf>
    <xf numFmtId="43" fontId="21" fillId="2" borderId="25" xfId="6" applyFont="1" applyFill="1" applyBorder="1"/>
    <xf numFmtId="0" fontId="2" fillId="0" borderId="25" xfId="0" applyFont="1" applyBorder="1"/>
    <xf numFmtId="0" fontId="2" fillId="2" borderId="31" xfId="0" applyFont="1" applyFill="1" applyBorder="1" applyAlignment="1" applyProtection="1">
      <alignment vertical="center" wrapText="1"/>
      <protection locked="0"/>
    </xf>
    <xf numFmtId="0" fontId="2" fillId="2" borderId="26" xfId="0" applyFont="1" applyFill="1" applyBorder="1" applyAlignment="1" applyProtection="1">
      <alignment vertical="center" wrapText="1"/>
      <protection locked="0"/>
    </xf>
    <xf numFmtId="0" fontId="2" fillId="0" borderId="0" xfId="0" applyFont="1" applyAlignment="1">
      <alignment horizontal="center"/>
    </xf>
    <xf numFmtId="0" fontId="3" fillId="2" borderId="0" xfId="8" applyFont="1" applyFill="1" applyBorder="1" applyAlignment="1" applyProtection="1">
      <alignment horizontal="center"/>
      <protection locked="0"/>
    </xf>
    <xf numFmtId="0" fontId="2" fillId="0" borderId="0" xfId="0" applyFont="1" applyBorder="1"/>
    <xf numFmtId="0" fontId="2" fillId="0" borderId="0" xfId="0" applyFont="1" applyFill="1" applyAlignment="1">
      <alignment horizontal="center"/>
    </xf>
    <xf numFmtId="0" fontId="2" fillId="0" borderId="0" xfId="0" applyFont="1" applyBorder="1" applyAlignment="1">
      <alignment horizontal="center"/>
    </xf>
    <xf numFmtId="0" fontId="15" fillId="0" borderId="2" xfId="20" applyFont="1" applyBorder="1" applyAlignment="1" applyProtection="1">
      <alignment horizontal="right"/>
      <protection locked="0"/>
    </xf>
    <xf numFmtId="0" fontId="68" fillId="7" borderId="0" xfId="20" applyFont="1" applyFill="1" applyBorder="1" applyAlignment="1" applyProtection="1">
      <alignment horizontal="left" vertical="top"/>
      <protection locked="0"/>
    </xf>
    <xf numFmtId="0" fontId="15" fillId="0" borderId="0" xfId="20" applyFont="1" applyBorder="1" applyAlignment="1" applyProtection="1">
      <alignment horizontal="center"/>
      <protection locked="0"/>
    </xf>
    <xf numFmtId="43" fontId="15" fillId="0" borderId="0" xfId="21" applyFont="1" applyBorder="1" applyProtection="1">
      <protection locked="0"/>
    </xf>
    <xf numFmtId="0" fontId="2" fillId="0" borderId="9" xfId="20" applyFont="1" applyBorder="1" applyAlignment="1" applyProtection="1">
      <alignment horizontal="center"/>
      <protection locked="0"/>
    </xf>
    <xf numFmtId="0" fontId="3" fillId="0" borderId="0" xfId="20" applyFont="1" applyFill="1" applyBorder="1" applyAlignment="1">
      <alignment horizontal="center"/>
    </xf>
    <xf numFmtId="0" fontId="3" fillId="0" borderId="28" xfId="20" applyFont="1" applyFill="1" applyBorder="1" applyAlignment="1">
      <alignment horizontal="center"/>
    </xf>
    <xf numFmtId="0" fontId="2" fillId="0" borderId="0" xfId="20" applyFont="1" applyBorder="1" applyAlignment="1" applyProtection="1">
      <alignment horizontal="center"/>
      <protection locked="0"/>
    </xf>
    <xf numFmtId="49" fontId="30" fillId="0" borderId="0" xfId="0" applyNumberFormat="1" applyFont="1" applyBorder="1" applyAlignment="1" applyProtection="1">
      <alignment wrapText="1"/>
      <protection locked="0"/>
    </xf>
    <xf numFmtId="0" fontId="37" fillId="2" borderId="0" xfId="0" applyFont="1" applyFill="1" applyBorder="1" applyAlignment="1">
      <alignment horizontal="center"/>
    </xf>
    <xf numFmtId="0" fontId="47" fillId="2" borderId="0" xfId="0" applyFont="1" applyFill="1" applyBorder="1" applyAlignment="1">
      <alignment wrapText="1"/>
    </xf>
    <xf numFmtId="0" fontId="10" fillId="2" borderId="0" xfId="0" applyFont="1" applyFill="1" applyBorder="1" applyAlignment="1">
      <alignment wrapText="1"/>
    </xf>
    <xf numFmtId="4" fontId="30" fillId="0" borderId="0" xfId="0" applyNumberFormat="1" applyFont="1" applyBorder="1" applyAlignment="1" applyProtection="1">
      <alignment wrapText="1"/>
      <protection locked="0"/>
    </xf>
    <xf numFmtId="0" fontId="30" fillId="0" borderId="0" xfId="0" applyFont="1" applyBorder="1" applyAlignment="1">
      <alignment horizontal="center" wrapText="1"/>
    </xf>
    <xf numFmtId="0" fontId="21" fillId="0" borderId="0" xfId="8" applyFont="1"/>
    <xf numFmtId="15" fontId="21" fillId="0" borderId="0" xfId="8" applyNumberFormat="1" applyFont="1"/>
    <xf numFmtId="0" fontId="21" fillId="0" borderId="0" xfId="8" applyFont="1" applyAlignment="1">
      <alignment wrapText="1"/>
    </xf>
    <xf numFmtId="0" fontId="21" fillId="0" borderId="0" xfId="8" applyFont="1" applyBorder="1"/>
    <xf numFmtId="0" fontId="44" fillId="2" borderId="0" xfId="0" applyFont="1" applyFill="1" applyBorder="1" applyAlignment="1">
      <alignment horizontal="right" vertical="center"/>
    </xf>
    <xf numFmtId="172" fontId="27" fillId="0" borderId="25" xfId="0" applyNumberFormat="1" applyFont="1" applyBorder="1" applyAlignment="1">
      <alignment horizontal="center" vertical="center"/>
    </xf>
    <xf numFmtId="0" fontId="44" fillId="2" borderId="25" xfId="0" applyFont="1" applyFill="1" applyBorder="1" applyAlignment="1">
      <alignment horizontal="right" vertical="center"/>
    </xf>
    <xf numFmtId="49" fontId="27" fillId="2" borderId="32" xfId="6" applyNumberFormat="1" applyFont="1" applyFill="1" applyBorder="1" applyAlignment="1">
      <alignment vertical="center"/>
    </xf>
    <xf numFmtId="0" fontId="44" fillId="2" borderId="32" xfId="0" applyFont="1" applyFill="1" applyBorder="1" applyAlignment="1">
      <alignment horizontal="right" vertical="center"/>
    </xf>
    <xf numFmtId="49" fontId="27" fillId="2" borderId="25" xfId="6" applyNumberFormat="1" applyFont="1" applyFill="1" applyBorder="1" applyAlignment="1">
      <alignment horizontal="left" vertical="center"/>
    </xf>
    <xf numFmtId="0" fontId="27" fillId="2" borderId="0" xfId="8" applyFont="1" applyFill="1" applyAlignment="1">
      <alignment vertical="center"/>
    </xf>
    <xf numFmtId="0" fontId="44" fillId="11" borderId="25" xfId="8" applyFont="1" applyFill="1" applyBorder="1" applyAlignment="1">
      <alignment horizontal="center" wrapText="1"/>
    </xf>
    <xf numFmtId="43" fontId="21" fillId="0" borderId="25" xfId="6" applyFont="1" applyFill="1" applyBorder="1" applyAlignment="1" applyProtection="1">
      <alignment wrapText="1"/>
      <protection locked="0"/>
    </xf>
    <xf numFmtId="0" fontId="19" fillId="0" borderId="26" xfId="8" applyFont="1" applyBorder="1"/>
    <xf numFmtId="0" fontId="21" fillId="0" borderId="25" xfId="8" applyFont="1" applyBorder="1"/>
    <xf numFmtId="0" fontId="19" fillId="0" borderId="25" xfId="8" applyFont="1" applyBorder="1"/>
    <xf numFmtId="0" fontId="19" fillId="0" borderId="25" xfId="8" applyFont="1" applyBorder="1" applyAlignment="1">
      <alignment horizontal="right"/>
    </xf>
    <xf numFmtId="0" fontId="19" fillId="0" borderId="0" xfId="8" applyFont="1" applyAlignment="1">
      <alignment horizontal="center" vertical="center"/>
    </xf>
    <xf numFmtId="4" fontId="44" fillId="13" borderId="25" xfId="8" applyNumberFormat="1" applyFont="1" applyFill="1" applyBorder="1" applyAlignment="1">
      <alignment horizontal="center" vertical="center" wrapText="1"/>
    </xf>
    <xf numFmtId="4" fontId="44" fillId="13" borderId="25" xfId="2" applyNumberFormat="1" applyFont="1" applyFill="1" applyBorder="1" applyAlignment="1" applyProtection="1">
      <alignment horizontal="center" vertical="center" wrapText="1"/>
    </xf>
    <xf numFmtId="15" fontId="44" fillId="13" borderId="25" xfId="2" applyNumberFormat="1" applyFont="1" applyFill="1" applyBorder="1" applyAlignment="1" applyProtection="1">
      <alignment horizontal="center" vertical="center"/>
    </xf>
    <xf numFmtId="0" fontId="21" fillId="5" borderId="25" xfId="8" applyFont="1" applyFill="1" applyBorder="1" applyAlignment="1" applyProtection="1">
      <alignment horizontal="center"/>
      <protection locked="0"/>
    </xf>
    <xf numFmtId="15" fontId="21" fillId="5" borderId="25" xfId="8" applyNumberFormat="1" applyFont="1" applyFill="1" applyBorder="1" applyAlignment="1" applyProtection="1">
      <alignment horizontal="center"/>
      <protection locked="0"/>
    </xf>
    <xf numFmtId="15" fontId="21" fillId="5" borderId="25" xfId="8" applyNumberFormat="1" applyFont="1" applyFill="1" applyBorder="1" applyAlignment="1" applyProtection="1">
      <alignment horizontal="left" vertical="top" wrapText="1"/>
      <protection locked="0"/>
    </xf>
    <xf numFmtId="4" fontId="21" fillId="5" borderId="25" xfId="8" applyNumberFormat="1" applyFont="1" applyFill="1" applyBorder="1" applyAlignment="1" applyProtection="1">
      <alignment horizontal="right"/>
      <protection locked="0"/>
    </xf>
    <xf numFmtId="39" fontId="21" fillId="5" borderId="25" xfId="8" applyNumberFormat="1" applyFont="1" applyFill="1" applyBorder="1" applyAlignment="1" applyProtection="1">
      <alignment horizontal="right"/>
      <protection locked="0"/>
    </xf>
    <xf numFmtId="49" fontId="21" fillId="5" borderId="25" xfId="8" applyNumberFormat="1" applyFont="1" applyFill="1" applyBorder="1" applyAlignment="1" applyProtection="1">
      <alignment horizontal="left"/>
      <protection locked="0"/>
    </xf>
    <xf numFmtId="4" fontId="21" fillId="5" borderId="25" xfId="2" applyNumberFormat="1" applyFont="1" applyFill="1" applyBorder="1" applyAlignment="1" applyProtection="1">
      <alignment wrapText="1"/>
      <protection locked="0"/>
    </xf>
    <xf numFmtId="4" fontId="21" fillId="5" borderId="25" xfId="2" applyNumberFormat="1" applyFont="1" applyFill="1" applyBorder="1" applyAlignment="1" applyProtection="1">
      <protection locked="0"/>
    </xf>
    <xf numFmtId="49" fontId="21" fillId="5" borderId="25" xfId="8" applyNumberFormat="1" applyFont="1" applyFill="1" applyBorder="1" applyAlignment="1" applyProtection="1">
      <alignment horizontal="center" vertical="top" wrapText="1"/>
      <protection locked="0"/>
    </xf>
    <xf numFmtId="4" fontId="21" fillId="5" borderId="25" xfId="2" applyNumberFormat="1" applyFont="1" applyFill="1" applyBorder="1" applyAlignment="1" applyProtection="1">
      <alignment horizontal="center" wrapText="1"/>
      <protection locked="0"/>
    </xf>
    <xf numFmtId="0" fontId="34" fillId="0" borderId="25" xfId="6" applyNumberFormat="1" applyFont="1" applyBorder="1" applyAlignment="1">
      <alignment horizontal="center"/>
    </xf>
    <xf numFmtId="43" fontId="34" fillId="0" borderId="25" xfId="6" applyFont="1" applyBorder="1"/>
    <xf numFmtId="49" fontId="21" fillId="5" borderId="25" xfId="8" applyNumberFormat="1" applyFont="1" applyFill="1" applyBorder="1" applyAlignment="1" applyProtection="1">
      <alignment horizontal="center" wrapText="1"/>
      <protection locked="0"/>
    </xf>
    <xf numFmtId="49" fontId="21" fillId="5" borderId="25" xfId="8" applyNumberFormat="1" applyFont="1" applyFill="1" applyBorder="1" applyAlignment="1" applyProtection="1">
      <alignment horizontal="center"/>
      <protection locked="0"/>
    </xf>
    <xf numFmtId="15" fontId="21" fillId="5" borderId="25" xfId="8" applyNumberFormat="1" applyFont="1" applyFill="1" applyBorder="1" applyAlignment="1" applyProtection="1">
      <alignment horizontal="left" wrapText="1"/>
      <protection locked="0"/>
    </xf>
    <xf numFmtId="4" fontId="21" fillId="5" borderId="25" xfId="2" applyNumberFormat="1" applyFont="1" applyFill="1" applyBorder="1" applyAlignment="1" applyProtection="1">
      <alignment vertical="top" wrapText="1"/>
      <protection locked="0"/>
    </xf>
    <xf numFmtId="0" fontId="85" fillId="11" borderId="25" xfId="8" applyFont="1" applyFill="1" applyBorder="1" applyProtection="1">
      <protection locked="0"/>
    </xf>
    <xf numFmtId="4" fontId="44" fillId="13" borderId="25" xfId="8" applyNumberFormat="1" applyFont="1" applyFill="1" applyBorder="1" applyAlignment="1" applyProtection="1">
      <alignment horizontal="right"/>
      <protection locked="0"/>
    </xf>
    <xf numFmtId="15" fontId="44" fillId="13" borderId="25" xfId="8" applyNumberFormat="1" applyFont="1" applyFill="1" applyBorder="1" applyAlignment="1" applyProtection="1">
      <alignment horizontal="right"/>
      <protection locked="0"/>
    </xf>
    <xf numFmtId="4" fontId="44" fillId="13" borderId="25" xfId="8" applyNumberFormat="1" applyFont="1" applyFill="1" applyBorder="1" applyAlignment="1" applyProtection="1">
      <alignment wrapText="1"/>
      <protection locked="0"/>
    </xf>
    <xf numFmtId="4" fontId="44" fillId="13" borderId="25" xfId="2" applyNumberFormat="1" applyFont="1" applyFill="1" applyBorder="1" applyAlignment="1" applyProtection="1">
      <protection locked="0"/>
    </xf>
    <xf numFmtId="0" fontId="19" fillId="0" borderId="0" xfId="8" applyFont="1" applyAlignment="1">
      <alignment horizontal="right" vertical="center" wrapText="1"/>
    </xf>
    <xf numFmtId="4" fontId="21" fillId="0" borderId="0" xfId="8" applyNumberFormat="1" applyFont="1"/>
    <xf numFmtId="0" fontId="19" fillId="0" borderId="0" xfId="8" applyFont="1" applyAlignment="1">
      <alignment horizontal="center"/>
    </xf>
    <xf numFmtId="15" fontId="19" fillId="0" borderId="0" xfId="8" applyNumberFormat="1" applyFont="1" applyAlignment="1">
      <alignment horizontal="center"/>
    </xf>
    <xf numFmtId="0" fontId="19" fillId="0" borderId="0" xfId="8" applyFont="1"/>
    <xf numFmtId="0" fontId="20" fillId="0" borderId="0" xfId="8" applyFont="1" applyAlignment="1">
      <alignment horizontal="center"/>
    </xf>
    <xf numFmtId="0" fontId="44" fillId="0" borderId="0" xfId="0" applyFont="1"/>
    <xf numFmtId="0" fontId="21" fillId="0" borderId="0" xfId="8" applyFont="1" applyAlignment="1">
      <alignment horizontal="center"/>
    </xf>
    <xf numFmtId="15" fontId="21" fillId="0" borderId="0" xfId="8" applyNumberFormat="1" applyFont="1" applyAlignment="1">
      <alignment horizontal="center"/>
    </xf>
    <xf numFmtId="171" fontId="27" fillId="0" borderId="0" xfId="0" applyNumberFormat="1" applyFont="1" applyAlignment="1">
      <alignment horizontal="center"/>
    </xf>
    <xf numFmtId="0" fontId="22" fillId="0" borderId="0" xfId="8" applyFont="1" applyAlignment="1">
      <alignment horizontal="center"/>
    </xf>
    <xf numFmtId="14" fontId="15" fillId="0" borderId="30" xfId="0" applyNumberFormat="1" applyFont="1" applyBorder="1" applyAlignment="1" applyProtection="1">
      <alignment horizontal="center" vertical="center" wrapText="1"/>
      <protection locked="0"/>
    </xf>
    <xf numFmtId="0" fontId="15" fillId="2" borderId="31" xfId="0" applyFont="1" applyFill="1" applyBorder="1" applyAlignment="1" applyProtection="1">
      <alignment horizontal="center" vertical="center"/>
      <protection locked="0"/>
    </xf>
    <xf numFmtId="0" fontId="15" fillId="2" borderId="31" xfId="0" applyFont="1" applyFill="1" applyBorder="1" applyAlignment="1" applyProtection="1">
      <alignment vertical="center" wrapText="1"/>
      <protection locked="0"/>
    </xf>
    <xf numFmtId="49" fontId="15" fillId="0" borderId="30"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left" vertical="center" wrapText="1"/>
      <protection locked="0"/>
    </xf>
    <xf numFmtId="49" fontId="15" fillId="0" borderId="26" xfId="0" applyNumberFormat="1" applyFont="1" applyBorder="1" applyAlignment="1" applyProtection="1">
      <alignment horizontal="center" vertical="center" wrapText="1"/>
      <protection locked="0"/>
    </xf>
    <xf numFmtId="0" fontId="68" fillId="7" borderId="30" xfId="0" applyFont="1" applyFill="1" applyBorder="1" applyAlignment="1" applyProtection="1">
      <alignment wrapText="1"/>
      <protection locked="0"/>
    </xf>
    <xf numFmtId="0" fontId="68" fillId="7" borderId="31" xfId="0" applyFont="1" applyFill="1" applyBorder="1" applyAlignment="1" applyProtection="1">
      <alignment wrapText="1"/>
      <protection locked="0"/>
    </xf>
    <xf numFmtId="43" fontId="15" fillId="2" borderId="26" xfId="9" applyNumberFormat="1" applyFont="1" applyFill="1" applyBorder="1" applyAlignment="1" applyProtection="1">
      <alignment vertical="center"/>
      <protection locked="0"/>
    </xf>
    <xf numFmtId="43" fontId="15" fillId="2" borderId="26" xfId="6" applyFont="1" applyFill="1" applyBorder="1" applyAlignment="1" applyProtection="1">
      <alignment vertical="center"/>
      <protection locked="0"/>
    </xf>
    <xf numFmtId="43" fontId="14" fillId="2" borderId="0" xfId="0" applyNumberFormat="1" applyFont="1" applyFill="1" applyBorder="1"/>
    <xf numFmtId="0" fontId="21" fillId="0" borderId="25" xfId="0" applyFont="1" applyFill="1" applyBorder="1" applyAlignment="1" applyProtection="1">
      <alignment horizontal="center"/>
      <protection locked="0"/>
    </xf>
    <xf numFmtId="0" fontId="21" fillId="2" borderId="25" xfId="0" applyFont="1" applyFill="1" applyBorder="1" applyAlignment="1" applyProtection="1">
      <alignment horizontal="center" vertical="center" wrapText="1"/>
      <protection locked="0"/>
    </xf>
    <xf numFmtId="0" fontId="21" fillId="2" borderId="26" xfId="0" applyFont="1" applyFill="1" applyBorder="1" applyAlignment="1" applyProtection="1">
      <alignment horizontal="center" vertical="center"/>
      <protection locked="0"/>
    </xf>
    <xf numFmtId="0" fontId="21" fillId="2" borderId="25" xfId="0" applyFont="1" applyFill="1" applyBorder="1" applyAlignment="1" applyProtection="1">
      <alignment vertical="center" wrapText="1"/>
      <protection locked="0"/>
    </xf>
    <xf numFmtId="49" fontId="14" fillId="2" borderId="25" xfId="0" applyNumberFormat="1" applyFont="1" applyFill="1" applyBorder="1" applyAlignment="1" applyProtection="1">
      <alignment horizontal="center" vertical="center"/>
      <protection locked="0"/>
    </xf>
    <xf numFmtId="49" fontId="14" fillId="0" borderId="25" xfId="0" applyNumberFormat="1" applyFont="1" applyBorder="1" applyAlignment="1" applyProtection="1">
      <alignment horizontal="center" vertical="center"/>
      <protection locked="0"/>
    </xf>
    <xf numFmtId="171" fontId="10" fillId="0" borderId="9" xfId="0" applyNumberFormat="1" applyFont="1" applyBorder="1" applyAlignment="1" applyProtection="1">
      <alignment horizontal="center"/>
      <protection locked="0"/>
    </xf>
    <xf numFmtId="0" fontId="69" fillId="7" borderId="25" xfId="1" applyFont="1" applyFill="1" applyBorder="1" applyAlignment="1">
      <alignment horizontal="center" vertical="center" wrapText="1"/>
    </xf>
    <xf numFmtId="0" fontId="20" fillId="0" borderId="0" xfId="1" applyFont="1" applyBorder="1" applyAlignment="1">
      <alignment horizontal="center"/>
    </xf>
    <xf numFmtId="0" fontId="2" fillId="0" borderId="0" xfId="1" applyFont="1" applyFill="1" applyBorder="1"/>
    <xf numFmtId="0" fontId="12" fillId="0" borderId="0" xfId="1" applyFont="1" applyBorder="1" applyAlignment="1">
      <alignment horizontal="center"/>
    </xf>
    <xf numFmtId="0" fontId="89" fillId="0" borderId="0" xfId="0" applyFont="1" applyAlignment="1">
      <alignment horizontal="center"/>
    </xf>
    <xf numFmtId="0" fontId="87" fillId="0" borderId="0" xfId="0" applyFont="1"/>
    <xf numFmtId="0" fontId="90" fillId="0" borderId="0" xfId="0" applyFont="1"/>
    <xf numFmtId="43" fontId="87" fillId="0" borderId="19" xfId="6" applyFont="1" applyBorder="1" applyAlignment="1">
      <alignment horizontal="center"/>
    </xf>
    <xf numFmtId="4" fontId="90" fillId="0" borderId="0" xfId="0" applyNumberFormat="1" applyFont="1" applyAlignment="1">
      <alignment horizontal="left"/>
    </xf>
    <xf numFmtId="0" fontId="91" fillId="0" borderId="0" xfId="0" applyFont="1"/>
    <xf numFmtId="43" fontId="90" fillId="0" borderId="0" xfId="6" applyFont="1" applyAlignment="1">
      <alignment horizontal="right"/>
    </xf>
    <xf numFmtId="0" fontId="92" fillId="0" borderId="0" xfId="0" applyFont="1"/>
    <xf numFmtId="43" fontId="90" fillId="0" borderId="0" xfId="6" applyFont="1" applyAlignment="1">
      <alignment horizontal="center"/>
    </xf>
    <xf numFmtId="43" fontId="90" fillId="0" borderId="0" xfId="6" applyFont="1" applyAlignment="1">
      <alignment horizontal="left"/>
    </xf>
    <xf numFmtId="0" fontId="93" fillId="0" borderId="0" xfId="0" applyFont="1"/>
    <xf numFmtId="43" fontId="87" fillId="0" borderId="0" xfId="6" applyFont="1" applyAlignment="1">
      <alignment horizontal="center"/>
    </xf>
    <xf numFmtId="43" fontId="90" fillId="0" borderId="0" xfId="6" applyFont="1"/>
    <xf numFmtId="43" fontId="1" fillId="0" borderId="0" xfId="6" applyFont="1" applyBorder="1" applyAlignment="1">
      <alignment horizontal="right"/>
    </xf>
    <xf numFmtId="0" fontId="1" fillId="0" borderId="0" xfId="0" applyFont="1"/>
    <xf numFmtId="43" fontId="0" fillId="0" borderId="0" xfId="0" applyNumberFormat="1"/>
    <xf numFmtId="4" fontId="90" fillId="0" borderId="0" xfId="0" applyNumberFormat="1" applyFont="1"/>
    <xf numFmtId="4" fontId="87" fillId="0" borderId="0" xfId="0" applyNumberFormat="1" applyFont="1" applyBorder="1" applyAlignment="1">
      <alignment horizontal="center"/>
    </xf>
    <xf numFmtId="0" fontId="87" fillId="0" borderId="0" xfId="20" applyFont="1" applyAlignment="1">
      <alignment horizontal="center"/>
    </xf>
    <xf numFmtId="0" fontId="48" fillId="0" borderId="0" xfId="20"/>
    <xf numFmtId="14" fontId="1" fillId="0" borderId="0" xfId="20" applyNumberFormat="1" applyFont="1" applyAlignment="1">
      <alignment horizontal="center"/>
    </xf>
    <xf numFmtId="43" fontId="1" fillId="0" borderId="0" xfId="6" applyFont="1" applyAlignment="1">
      <alignment horizontal="center"/>
    </xf>
    <xf numFmtId="14" fontId="1" fillId="0" borderId="0" xfId="20" applyNumberFormat="1" applyFont="1" applyAlignment="1"/>
    <xf numFmtId="43" fontId="1" fillId="0" borderId="0" xfId="6" applyFont="1" applyAlignment="1">
      <alignment horizontal="right"/>
    </xf>
    <xf numFmtId="14" fontId="87" fillId="0" borderId="0" xfId="20" applyNumberFormat="1" applyFont="1" applyAlignment="1">
      <alignment horizontal="center"/>
    </xf>
    <xf numFmtId="43" fontId="87" fillId="0" borderId="12" xfId="22" applyFont="1" applyBorder="1"/>
    <xf numFmtId="0" fontId="96" fillId="0" borderId="0" xfId="1" applyFont="1"/>
    <xf numFmtId="0" fontId="97" fillId="0" borderId="30" xfId="1" applyFont="1" applyBorder="1" applyAlignment="1">
      <alignment horizontal="center"/>
    </xf>
    <xf numFmtId="0" fontId="97" fillId="0" borderId="31" xfId="1" applyFont="1" applyBorder="1" applyAlignment="1">
      <alignment horizontal="center"/>
    </xf>
    <xf numFmtId="0" fontId="97" fillId="0" borderId="26" xfId="1" applyFont="1" applyBorder="1" applyAlignment="1">
      <alignment horizontal="center"/>
    </xf>
    <xf numFmtId="14" fontId="1" fillId="0" borderId="0" xfId="1" applyNumberFormat="1" applyFont="1" applyBorder="1" applyAlignment="1">
      <alignment horizontal="center"/>
    </xf>
    <xf numFmtId="0" fontId="1" fillId="0" borderId="0" xfId="1" applyFont="1" applyBorder="1" applyAlignment="1">
      <alignment horizontal="left"/>
    </xf>
    <xf numFmtId="0" fontId="1" fillId="0" borderId="0" xfId="1" applyFont="1" applyBorder="1" applyAlignment="1">
      <alignment horizontal="center"/>
    </xf>
    <xf numFmtId="43" fontId="1" fillId="0" borderId="0" xfId="6" applyFont="1" applyBorder="1" applyAlignment="1">
      <alignment horizontal="center"/>
    </xf>
    <xf numFmtId="0" fontId="91" fillId="0" borderId="0" xfId="0" applyFont="1" applyAlignment="1">
      <alignment horizontal="right"/>
    </xf>
    <xf numFmtId="43" fontId="91" fillId="0" borderId="34" xfId="6" applyFont="1" applyBorder="1"/>
    <xf numFmtId="14" fontId="98" fillId="0" borderId="0" xfId="1" applyNumberFormat="1" applyFont="1" applyBorder="1" applyAlignment="1">
      <alignment horizontal="center"/>
    </xf>
    <xf numFmtId="0" fontId="98" fillId="0" borderId="0" xfId="1" applyFont="1" applyBorder="1" applyAlignment="1">
      <alignment horizontal="left"/>
    </xf>
    <xf numFmtId="0" fontId="98" fillId="0" borderId="0" xfId="1" applyFont="1" applyBorder="1" applyAlignment="1">
      <alignment horizontal="center"/>
    </xf>
    <xf numFmtId="43" fontId="98" fillId="0" borderId="0" xfId="6" applyFont="1" applyBorder="1" applyAlignment="1">
      <alignment horizontal="center"/>
    </xf>
    <xf numFmtId="14" fontId="90" fillId="0" borderId="0" xfId="0" applyNumberFormat="1" applyFont="1" applyAlignment="1">
      <alignment horizontal="center"/>
    </xf>
    <xf numFmtId="43" fontId="91" fillId="0" borderId="12" xfId="0" applyNumberFormat="1" applyFont="1" applyBorder="1"/>
    <xf numFmtId="49" fontId="3" fillId="0" borderId="25" xfId="1" applyNumberFormat="1" applyFont="1" applyBorder="1" applyAlignment="1">
      <alignment horizontal="center"/>
    </xf>
    <xf numFmtId="0" fontId="3" fillId="0" borderId="25" xfId="1" applyFont="1" applyBorder="1" applyAlignment="1">
      <alignment horizontal="center"/>
    </xf>
    <xf numFmtId="43" fontId="3" fillId="0" borderId="35" xfId="6" applyFont="1" applyFill="1" applyBorder="1" applyAlignment="1">
      <alignment horizontal="center"/>
    </xf>
    <xf numFmtId="168" fontId="2" fillId="5" borderId="36" xfId="1" applyNumberFormat="1" applyFont="1" applyFill="1" applyBorder="1" applyAlignment="1" applyProtection="1">
      <alignment wrapText="1"/>
      <protection locked="0"/>
    </xf>
    <xf numFmtId="0" fontId="2" fillId="5" borderId="25" xfId="1" applyNumberFormat="1" applyFont="1" applyFill="1" applyBorder="1" applyAlignment="1" applyProtection="1">
      <alignment horizontal="center" wrapText="1"/>
      <protection locked="0"/>
    </xf>
    <xf numFmtId="4" fontId="2" fillId="5" borderId="25" xfId="1" applyNumberFormat="1" applyFont="1" applyFill="1" applyBorder="1" applyAlignment="1" applyProtection="1">
      <alignment wrapText="1"/>
      <protection locked="0"/>
    </xf>
    <xf numFmtId="39" fontId="2" fillId="5" borderId="37" xfId="1" applyNumberFormat="1" applyFont="1" applyFill="1" applyBorder="1" applyAlignment="1" applyProtection="1">
      <alignment wrapText="1"/>
      <protection locked="0"/>
    </xf>
    <xf numFmtId="0" fontId="10" fillId="0" borderId="25" xfId="0" applyFont="1" applyBorder="1"/>
    <xf numFmtId="39" fontId="10" fillId="0" borderId="25" xfId="0" applyNumberFormat="1" applyFont="1" applyBorder="1"/>
    <xf numFmtId="0" fontId="10" fillId="0" borderId="14" xfId="0" applyFont="1" applyBorder="1"/>
    <xf numFmtId="0" fontId="2" fillId="5" borderId="26" xfId="2" applyNumberFormat="1" applyFont="1" applyFill="1" applyBorder="1" applyAlignment="1" applyProtection="1">
      <alignment horizontal="center" wrapText="1"/>
      <protection locked="0"/>
    </xf>
    <xf numFmtId="168" fontId="2" fillId="5" borderId="25" xfId="1" applyNumberFormat="1" applyFont="1" applyFill="1" applyBorder="1" applyAlignment="1" applyProtection="1">
      <alignment horizontal="center" wrapText="1"/>
      <protection locked="0"/>
    </xf>
    <xf numFmtId="43" fontId="2" fillId="0" borderId="25" xfId="6" applyFont="1" applyBorder="1" applyAlignment="1">
      <alignment wrapText="1"/>
    </xf>
    <xf numFmtId="43" fontId="2" fillId="0" borderId="25" xfId="1" applyNumberFormat="1" applyFont="1" applyBorder="1" applyAlignment="1">
      <alignment wrapText="1"/>
    </xf>
    <xf numFmtId="0" fontId="2" fillId="5" borderId="36" xfId="2" applyNumberFormat="1" applyFont="1" applyFill="1" applyBorder="1" applyAlignment="1" applyProtection="1">
      <alignment horizontal="center" wrapText="1"/>
      <protection locked="0"/>
    </xf>
    <xf numFmtId="168" fontId="2" fillId="5" borderId="25" xfId="1" applyNumberFormat="1" applyFont="1" applyFill="1" applyBorder="1" applyAlignment="1" applyProtection="1">
      <alignment horizontal="center" vertical="center" wrapText="1"/>
      <protection locked="0"/>
    </xf>
    <xf numFmtId="4" fontId="2" fillId="5" borderId="25" xfId="2" applyNumberFormat="1" applyFont="1" applyFill="1" applyBorder="1" applyAlignment="1" applyProtection="1">
      <alignment wrapText="1"/>
      <protection locked="0"/>
    </xf>
    <xf numFmtId="0" fontId="2" fillId="0" borderId="25" xfId="1" applyFont="1" applyBorder="1" applyAlignment="1">
      <alignment wrapText="1"/>
    </xf>
    <xf numFmtId="39" fontId="2" fillId="0" borderId="25" xfId="1" applyNumberFormat="1" applyFont="1" applyBorder="1" applyAlignment="1">
      <alignment wrapText="1"/>
    </xf>
    <xf numFmtId="43" fontId="2" fillId="5" borderId="25" xfId="6" applyFont="1" applyFill="1" applyBorder="1" applyAlignment="1" applyProtection="1">
      <alignment wrapText="1"/>
      <protection locked="0"/>
    </xf>
    <xf numFmtId="43" fontId="2" fillId="5" borderId="37" xfId="6" applyFont="1" applyFill="1" applyBorder="1" applyAlignment="1" applyProtection="1">
      <alignment wrapText="1"/>
      <protection locked="0"/>
    </xf>
    <xf numFmtId="39" fontId="2" fillId="5" borderId="25" xfId="1" applyNumberFormat="1" applyFont="1" applyFill="1" applyBorder="1" applyAlignment="1" applyProtection="1">
      <alignment wrapText="1"/>
      <protection locked="0"/>
    </xf>
    <xf numFmtId="39" fontId="2" fillId="5" borderId="3" xfId="1" applyNumberFormat="1" applyFont="1" applyFill="1" applyBorder="1" applyAlignment="1" applyProtection="1">
      <alignment wrapText="1"/>
      <protection locked="0"/>
    </xf>
    <xf numFmtId="0" fontId="2" fillId="0" borderId="32" xfId="1" applyFont="1" applyBorder="1" applyAlignment="1">
      <alignment wrapText="1"/>
    </xf>
    <xf numFmtId="43" fontId="2" fillId="5" borderId="2" xfId="6" applyFont="1" applyFill="1" applyBorder="1" applyAlignment="1" applyProtection="1">
      <alignment wrapText="1"/>
      <protection locked="0"/>
    </xf>
    <xf numFmtId="4" fontId="2" fillId="0" borderId="0" xfId="1" applyNumberFormat="1" applyFont="1" applyAlignment="1">
      <alignment wrapText="1"/>
    </xf>
    <xf numFmtId="43" fontId="2" fillId="0" borderId="0" xfId="6" applyFont="1" applyAlignment="1">
      <alignment wrapText="1"/>
    </xf>
    <xf numFmtId="43" fontId="2" fillId="0" borderId="0" xfId="1" applyNumberFormat="1" applyFont="1" applyAlignment="1">
      <alignment wrapText="1"/>
    </xf>
    <xf numFmtId="4" fontId="69" fillId="9" borderId="30" xfId="1" applyNumberFormat="1" applyFont="1" applyFill="1" applyBorder="1" applyAlignment="1" applyProtection="1">
      <alignment horizontal="center"/>
    </xf>
    <xf numFmtId="4" fontId="69" fillId="9" borderId="31" xfId="1" applyNumberFormat="1" applyFont="1" applyFill="1" applyBorder="1" applyAlignment="1" applyProtection="1">
      <alignment horizontal="center"/>
    </xf>
    <xf numFmtId="4" fontId="69" fillId="9" borderId="26" xfId="1" applyNumberFormat="1" applyFont="1" applyFill="1" applyBorder="1" applyAlignment="1" applyProtection="1">
      <alignment horizontal="center"/>
    </xf>
    <xf numFmtId="4" fontId="69" fillId="9" borderId="25" xfId="1" applyNumberFormat="1" applyFont="1" applyFill="1" applyBorder="1" applyAlignment="1" applyProtection="1">
      <alignment horizontal="right"/>
    </xf>
    <xf numFmtId="4" fontId="70" fillId="9" borderId="26" xfId="1" applyNumberFormat="1" applyFont="1" applyFill="1" applyBorder="1" applyAlignment="1" applyProtection="1">
      <alignment horizontal="right"/>
    </xf>
    <xf numFmtId="0" fontId="22" fillId="0" borderId="14" xfId="1" applyFont="1" applyBorder="1"/>
    <xf numFmtId="43" fontId="22" fillId="0" borderId="0" xfId="6" applyFont="1"/>
    <xf numFmtId="43" fontId="22" fillId="0" borderId="0" xfId="1" applyNumberFormat="1" applyFont="1"/>
    <xf numFmtId="0" fontId="3" fillId="0" borderId="14" xfId="1" applyFont="1" applyBorder="1" applyAlignment="1">
      <alignment horizontal="right"/>
    </xf>
    <xf numFmtId="43" fontId="2" fillId="0" borderId="0" xfId="6" applyFont="1"/>
    <xf numFmtId="0" fontId="32" fillId="0" borderId="14" xfId="1" applyFont="1" applyBorder="1" applyAlignment="1">
      <alignment horizontal="center"/>
    </xf>
    <xf numFmtId="43" fontId="32" fillId="0" borderId="0" xfId="6" applyFont="1" applyAlignment="1">
      <alignment horizontal="center"/>
    </xf>
    <xf numFmtId="43" fontId="32" fillId="0" borderId="0" xfId="1" applyNumberFormat="1" applyFont="1" applyAlignment="1">
      <alignment horizontal="center"/>
    </xf>
    <xf numFmtId="43" fontId="2" fillId="0" borderId="14" xfId="6" applyFont="1" applyFill="1" applyBorder="1" applyAlignment="1">
      <alignment horizontal="center"/>
    </xf>
    <xf numFmtId="0" fontId="20" fillId="0" borderId="0" xfId="8" applyFont="1" applyBorder="1" applyAlignment="1">
      <alignment horizontal="center"/>
    </xf>
    <xf numFmtId="0" fontId="11" fillId="0" borderId="16" xfId="0" applyFont="1" applyBorder="1" applyAlignment="1"/>
    <xf numFmtId="0" fontId="2" fillId="0" borderId="14" xfId="8" applyFont="1" applyBorder="1" applyAlignment="1">
      <alignment horizontal="center"/>
    </xf>
    <xf numFmtId="43" fontId="10" fillId="0" borderId="0" xfId="6" applyFont="1" applyAlignment="1">
      <alignment horizontal="center"/>
    </xf>
    <xf numFmtId="0" fontId="15" fillId="0" borderId="0" xfId="8" applyFont="1" applyBorder="1" applyAlignment="1"/>
    <xf numFmtId="0" fontId="20" fillId="0" borderId="0" xfId="8" applyFont="1" applyBorder="1" applyAlignment="1"/>
    <xf numFmtId="0" fontId="22" fillId="0" borderId="0" xfId="8" applyFont="1" applyBorder="1" applyAlignment="1"/>
    <xf numFmtId="0" fontId="22" fillId="0" borderId="16" xfId="8" applyFont="1" applyBorder="1" applyAlignment="1"/>
    <xf numFmtId="0" fontId="10" fillId="0" borderId="2" xfId="0" applyFont="1" applyBorder="1"/>
    <xf numFmtId="4" fontId="84" fillId="9" borderId="25" xfId="1" applyNumberFormat="1" applyFont="1" applyFill="1" applyBorder="1" applyAlignment="1" applyProtection="1">
      <alignment horizontal="right"/>
      <protection locked="0"/>
    </xf>
    <xf numFmtId="43" fontId="10" fillId="0" borderId="0" xfId="0" applyNumberFormat="1" applyFont="1" applyBorder="1"/>
    <xf numFmtId="176" fontId="20" fillId="2" borderId="25" xfId="6" applyNumberFormat="1" applyFont="1" applyFill="1" applyBorder="1" applyAlignment="1" applyProtection="1">
      <alignment horizontal="center"/>
      <protection locked="0"/>
    </xf>
    <xf numFmtId="176" fontId="22" fillId="2" borderId="25" xfId="6" applyNumberFormat="1" applyFont="1" applyFill="1" applyBorder="1" applyAlignment="1" applyProtection="1">
      <alignment horizontal="center"/>
      <protection locked="0"/>
    </xf>
    <xf numFmtId="0" fontId="20" fillId="0" borderId="9" xfId="1" applyFont="1" applyBorder="1" applyAlignment="1" applyProtection="1">
      <alignment horizontal="center"/>
    </xf>
    <xf numFmtId="0" fontId="22" fillId="0" borderId="9" xfId="1" applyFont="1" applyBorder="1" applyAlignment="1" applyProtection="1"/>
    <xf numFmtId="0" fontId="22" fillId="0" borderId="9" xfId="1" applyFont="1" applyBorder="1" applyProtection="1"/>
    <xf numFmtId="0" fontId="100" fillId="14" borderId="30" xfId="0" applyFont="1" applyFill="1" applyBorder="1" applyAlignment="1">
      <alignment horizontal="center"/>
    </xf>
    <xf numFmtId="0" fontId="101" fillId="14" borderId="31" xfId="0" applyFont="1" applyFill="1" applyBorder="1" applyAlignment="1">
      <alignment horizontal="center"/>
    </xf>
    <xf numFmtId="0" fontId="100" fillId="14" borderId="31" xfId="0" applyFont="1" applyFill="1" applyBorder="1" applyAlignment="1">
      <alignment horizontal="center"/>
    </xf>
    <xf numFmtId="0" fontId="102" fillId="0" borderId="25" xfId="0" applyFont="1" applyBorder="1"/>
    <xf numFmtId="49" fontId="90" fillId="0" borderId="25" xfId="0" applyNumberFormat="1" applyFont="1" applyBorder="1"/>
    <xf numFmtId="0" fontId="90" fillId="0" borderId="25" xfId="0" applyFont="1" applyBorder="1" applyAlignment="1">
      <alignment horizontal="center"/>
    </xf>
    <xf numFmtId="0" fontId="90" fillId="0" borderId="25" xfId="0" applyFont="1" applyBorder="1"/>
    <xf numFmtId="0" fontId="103" fillId="0" borderId="25" xfId="0" applyFont="1" applyBorder="1"/>
    <xf numFmtId="0" fontId="0" fillId="0" borderId="31" xfId="0" applyFont="1" applyBorder="1"/>
    <xf numFmtId="0" fontId="0" fillId="0" borderId="26" xfId="0" applyFont="1" applyBorder="1"/>
    <xf numFmtId="0" fontId="90" fillId="0" borderId="30" xfId="0" applyFont="1" applyBorder="1"/>
    <xf numFmtId="0" fontId="90" fillId="0" borderId="31" xfId="0" applyFont="1" applyBorder="1" applyAlignment="1">
      <alignment horizontal="center"/>
    </xf>
    <xf numFmtId="0" fontId="90" fillId="0" borderId="26" xfId="0" applyFont="1" applyBorder="1"/>
    <xf numFmtId="0" fontId="90" fillId="0" borderId="0" xfId="0" applyFont="1" applyBorder="1"/>
    <xf numFmtId="0" fontId="90" fillId="0" borderId="0" xfId="0" applyFont="1" applyBorder="1" applyAlignment="1">
      <alignment horizontal="center"/>
    </xf>
    <xf numFmtId="0" fontId="100" fillId="2" borderId="25" xfId="0" applyFont="1" applyFill="1" applyBorder="1" applyAlignment="1">
      <alignment horizontal="center"/>
    </xf>
    <xf numFmtId="0" fontId="101" fillId="2" borderId="25" xfId="0" applyFont="1" applyFill="1" applyBorder="1" applyAlignment="1">
      <alignment horizontal="center"/>
    </xf>
    <xf numFmtId="0" fontId="91" fillId="0" borderId="14" xfId="0" applyFont="1" applyFill="1" applyBorder="1"/>
    <xf numFmtId="0" fontId="92" fillId="0" borderId="14" xfId="0" applyFont="1" applyFill="1" applyBorder="1"/>
    <xf numFmtId="0" fontId="0" fillId="15" borderId="0" xfId="0" applyFill="1"/>
    <xf numFmtId="0" fontId="2" fillId="0" borderId="0" xfId="1" applyFont="1" applyBorder="1" applyAlignment="1">
      <alignment horizontal="center"/>
    </xf>
    <xf numFmtId="0" fontId="11" fillId="2" borderId="0" xfId="0" applyFont="1" applyFill="1" applyBorder="1" applyAlignment="1">
      <alignment horizontal="center"/>
    </xf>
    <xf numFmtId="0" fontId="10" fillId="2" borderId="9" xfId="0" applyFont="1" applyFill="1" applyBorder="1" applyAlignment="1" applyProtection="1">
      <alignment horizontal="center"/>
      <protection locked="0"/>
    </xf>
    <xf numFmtId="0" fontId="29" fillId="2" borderId="0" xfId="1" applyFont="1" applyFill="1" applyBorder="1" applyAlignment="1">
      <alignment horizontal="center"/>
    </xf>
    <xf numFmtId="171" fontId="10" fillId="0" borderId="9" xfId="0" applyNumberFormat="1" applyFont="1" applyBorder="1" applyAlignment="1" applyProtection="1">
      <alignment horizontal="center"/>
      <protection locked="0"/>
    </xf>
    <xf numFmtId="0" fontId="2" fillId="0" borderId="0" xfId="1" applyFont="1" applyFill="1" applyBorder="1"/>
    <xf numFmtId="0" fontId="2" fillId="0" borderId="0" xfId="1" applyFont="1" applyBorder="1" applyAlignment="1">
      <alignment horizontal="center"/>
    </xf>
    <xf numFmtId="0" fontId="20" fillId="0" borderId="0" xfId="1" applyFont="1" applyBorder="1" applyAlignment="1">
      <alignment horizontal="center"/>
    </xf>
    <xf numFmtId="0" fontId="3" fillId="0" borderId="0" xfId="1" applyFont="1" applyBorder="1" applyAlignment="1">
      <alignment horizontal="right"/>
    </xf>
    <xf numFmtId="0" fontId="68" fillId="7" borderId="25" xfId="1" applyFont="1" applyFill="1" applyBorder="1" applyAlignment="1">
      <alignment horizontal="center" vertical="center" wrapText="1"/>
    </xf>
    <xf numFmtId="0" fontId="68" fillId="7" borderId="30" xfId="8" applyFont="1" applyFill="1" applyBorder="1" applyAlignment="1">
      <alignment horizontal="center" vertical="center" wrapText="1"/>
    </xf>
    <xf numFmtId="0" fontId="68" fillId="7" borderId="2" xfId="8" applyFont="1" applyFill="1" applyBorder="1" applyAlignment="1">
      <alignment horizontal="center" vertical="center" wrapText="1"/>
    </xf>
    <xf numFmtId="43" fontId="30" fillId="2" borderId="25" xfId="6" applyFont="1" applyFill="1" applyBorder="1" applyAlignment="1">
      <alignment horizontal="left"/>
    </xf>
    <xf numFmtId="0" fontId="7" fillId="0" borderId="0" xfId="1" applyFont="1" applyBorder="1" applyAlignment="1">
      <alignment horizontal="center"/>
    </xf>
    <xf numFmtId="0" fontId="62" fillId="0" borderId="0" xfId="1" applyFont="1" applyBorder="1" applyAlignment="1">
      <alignment horizontal="center"/>
    </xf>
    <xf numFmtId="0" fontId="68" fillId="7" borderId="26" xfId="1" applyFont="1" applyFill="1" applyBorder="1" applyAlignment="1">
      <alignment horizontal="center" vertical="center" wrapText="1"/>
    </xf>
    <xf numFmtId="172" fontId="10" fillId="0" borderId="0" xfId="0" applyNumberFormat="1" applyFont="1" applyBorder="1" applyAlignment="1">
      <alignment horizontal="center"/>
    </xf>
    <xf numFmtId="0" fontId="68" fillId="7" borderId="25" xfId="0" applyFont="1" applyFill="1" applyBorder="1" applyAlignment="1">
      <alignment horizontal="center" vertical="center" wrapText="1"/>
    </xf>
    <xf numFmtId="43" fontId="68" fillId="7" borderId="25" xfId="9" applyFont="1" applyFill="1" applyBorder="1" applyAlignment="1">
      <alignment horizontal="center" vertical="center" wrapText="1"/>
    </xf>
    <xf numFmtId="0" fontId="25" fillId="2" borderId="0" xfId="1" applyFont="1" applyFill="1" applyAlignment="1">
      <alignment horizontal="center"/>
    </xf>
    <xf numFmtId="0" fontId="11" fillId="2" borderId="0" xfId="1" applyFont="1" applyFill="1" applyAlignment="1">
      <alignment horizontal="right"/>
    </xf>
    <xf numFmtId="172" fontId="10" fillId="0" borderId="25" xfId="0" applyNumberFormat="1" applyFont="1" applyBorder="1" applyAlignment="1">
      <alignment horizontal="center" vertical="center"/>
    </xf>
    <xf numFmtId="0" fontId="22" fillId="2" borderId="0" xfId="1" applyFont="1" applyFill="1" applyAlignment="1">
      <alignment horizontal="center" wrapText="1"/>
    </xf>
    <xf numFmtId="172" fontId="10" fillId="0" borderId="0" xfId="0" applyNumberFormat="1" applyFont="1" applyAlignment="1">
      <alignment horizontal="left"/>
    </xf>
    <xf numFmtId="49" fontId="10" fillId="2" borderId="25" xfId="6" applyNumberFormat="1" applyFont="1" applyFill="1" applyBorder="1" applyAlignment="1" applyProtection="1">
      <alignment horizontal="left" vertical="center"/>
    </xf>
    <xf numFmtId="0" fontId="11" fillId="2" borderId="0" xfId="1" applyFont="1" applyFill="1" applyAlignment="1">
      <alignment wrapText="1"/>
    </xf>
    <xf numFmtId="0" fontId="20" fillId="2" borderId="0" xfId="1" applyFont="1" applyFill="1" applyAlignment="1">
      <alignment wrapText="1"/>
    </xf>
    <xf numFmtId="1" fontId="67" fillId="2" borderId="0" xfId="18" applyNumberFormat="1" applyFont="1" applyFill="1" applyAlignment="1">
      <alignment horizontal="right" wrapText="1"/>
    </xf>
    <xf numFmtId="49" fontId="22" fillId="2" borderId="25" xfId="0" applyNumberFormat="1" applyFont="1" applyFill="1" applyBorder="1" applyAlignment="1" applyProtection="1">
      <alignment horizontal="center"/>
      <protection locked="0"/>
    </xf>
    <xf numFmtId="0" fontId="2" fillId="0" borderId="0" xfId="1" applyFont="1" applyBorder="1" applyAlignment="1">
      <alignment horizontal="center" vertical="center"/>
    </xf>
    <xf numFmtId="0" fontId="22" fillId="2" borderId="25" xfId="8" applyFont="1" applyFill="1" applyBorder="1" applyAlignment="1">
      <alignment horizontal="center" wrapText="1"/>
    </xf>
    <xf numFmtId="49" fontId="104" fillId="2" borderId="25" xfId="15" applyNumberFormat="1" applyFont="1" applyFill="1" applyBorder="1" applyAlignment="1">
      <alignment horizontal="center" vertical="center"/>
    </xf>
    <xf numFmtId="49" fontId="104" fillId="2" borderId="25" xfId="15" applyNumberFormat="1" applyFont="1" applyFill="1" applyBorder="1" applyAlignment="1">
      <alignment wrapText="1"/>
    </xf>
    <xf numFmtId="4" fontId="104" fillId="2" borderId="25" xfId="9" applyNumberFormat="1" applyFont="1" applyFill="1" applyBorder="1" applyAlignment="1">
      <alignment wrapText="1"/>
    </xf>
    <xf numFmtId="49" fontId="104" fillId="2" borderId="25" xfId="15" applyNumberFormat="1" applyFont="1" applyFill="1" applyBorder="1" applyAlignment="1"/>
    <xf numFmtId="0" fontId="10" fillId="2" borderId="28" xfId="1" applyFont="1" applyFill="1" applyBorder="1" applyAlignment="1">
      <alignment horizontal="center"/>
    </xf>
    <xf numFmtId="4" fontId="11" fillId="2" borderId="0" xfId="1" applyNumberFormat="1" applyFont="1" applyFill="1"/>
    <xf numFmtId="0" fontId="3" fillId="0" borderId="0" xfId="15" applyFont="1" applyAlignment="1">
      <alignment horizontal="right"/>
    </xf>
    <xf numFmtId="0" fontId="22" fillId="2" borderId="0" xfId="1" applyFont="1" applyFill="1"/>
    <xf numFmtId="0" fontId="10" fillId="2" borderId="0" xfId="0" applyFont="1" applyFill="1" applyBorder="1" applyAlignment="1" applyProtection="1">
      <protection locked="0"/>
    </xf>
    <xf numFmtId="0" fontId="11" fillId="2" borderId="0" xfId="0" applyFont="1" applyFill="1"/>
    <xf numFmtId="1" fontId="69" fillId="16" borderId="32" xfId="1" applyNumberFormat="1" applyFont="1" applyFill="1" applyBorder="1" applyAlignment="1">
      <alignment horizontal="center" vertical="center"/>
    </xf>
    <xf numFmtId="49" fontId="69" fillId="16" borderId="25" xfId="8" applyNumberFormat="1" applyFont="1" applyFill="1" applyBorder="1" applyAlignment="1">
      <alignment horizontal="center" vertical="center" wrapText="1"/>
    </xf>
    <xf numFmtId="49" fontId="69" fillId="16" borderId="25" xfId="1" applyNumberFormat="1" applyFont="1" applyFill="1" applyBorder="1" applyAlignment="1">
      <alignment horizontal="center" vertical="center" wrapText="1"/>
    </xf>
    <xf numFmtId="49" fontId="69" fillId="16" borderId="27" xfId="8" applyNumberFormat="1" applyFont="1" applyFill="1" applyBorder="1" applyAlignment="1">
      <alignment horizontal="center" vertical="center" wrapText="1"/>
    </xf>
    <xf numFmtId="4" fontId="69" fillId="16" borderId="32" xfId="8" applyNumberFormat="1" applyFont="1" applyFill="1" applyBorder="1" applyAlignment="1">
      <alignment horizontal="center" vertical="center"/>
    </xf>
    <xf numFmtId="4" fontId="69" fillId="16" borderId="32" xfId="8" applyNumberFormat="1" applyFont="1" applyFill="1" applyBorder="1" applyAlignment="1">
      <alignment horizontal="center" vertical="center" wrapText="1"/>
    </xf>
    <xf numFmtId="49" fontId="69" fillId="16" borderId="32" xfId="8" applyNumberFormat="1" applyFont="1" applyFill="1" applyBorder="1" applyAlignment="1">
      <alignment horizontal="center" vertical="center" wrapText="1"/>
    </xf>
    <xf numFmtId="0" fontId="20" fillId="16" borderId="30" xfId="1" applyFont="1" applyFill="1" applyBorder="1" applyAlignment="1">
      <alignment horizontal="center"/>
    </xf>
    <xf numFmtId="0" fontId="20" fillId="16" borderId="31" xfId="1" applyFont="1" applyFill="1" applyBorder="1"/>
    <xf numFmtId="4" fontId="20" fillId="16" borderId="25" xfId="1" applyNumberFormat="1" applyFont="1" applyFill="1" applyBorder="1"/>
    <xf numFmtId="0" fontId="22" fillId="16" borderId="25" xfId="1" applyFont="1" applyFill="1" applyBorder="1" applyAlignment="1">
      <alignment wrapText="1"/>
    </xf>
    <xf numFmtId="49" fontId="69" fillId="16" borderId="25" xfId="8" applyNumberFormat="1" applyFont="1" applyFill="1" applyBorder="1" applyAlignment="1" applyProtection="1">
      <alignment horizontal="left" vertical="top" wrapText="1"/>
      <protection locked="0"/>
    </xf>
    <xf numFmtId="49" fontId="105" fillId="16" borderId="25" xfId="15" applyNumberFormat="1" applyFont="1" applyFill="1" applyBorder="1" applyAlignment="1">
      <alignment vertical="top" wrapText="1"/>
    </xf>
    <xf numFmtId="4" fontId="73" fillId="2" borderId="25" xfId="9" applyNumberFormat="1" applyFont="1" applyFill="1" applyBorder="1" applyAlignment="1" applyProtection="1">
      <alignment wrapText="1"/>
      <protection locked="0"/>
    </xf>
    <xf numFmtId="0" fontId="69" fillId="16" borderId="31" xfId="1" applyFont="1" applyFill="1" applyBorder="1"/>
    <xf numFmtId="0" fontId="69" fillId="16" borderId="26" xfId="1" applyFont="1" applyFill="1" applyBorder="1" applyAlignment="1">
      <alignment horizontal="right" wrapText="1"/>
    </xf>
    <xf numFmtId="4" fontId="69" fillId="16" borderId="25" xfId="1" applyNumberFormat="1" applyFont="1" applyFill="1" applyBorder="1" applyProtection="1">
      <protection locked="0"/>
    </xf>
    <xf numFmtId="49" fontId="11" fillId="2" borderId="0" xfId="1" applyNumberFormat="1" applyFont="1" applyFill="1" applyAlignment="1">
      <alignment horizontal="right"/>
    </xf>
    <xf numFmtId="0" fontId="14" fillId="0" borderId="0" xfId="1" applyFont="1" applyBorder="1"/>
    <xf numFmtId="0" fontId="10" fillId="2" borderId="0" xfId="1" applyFont="1" applyFill="1" applyAlignment="1">
      <alignment horizontal="center"/>
    </xf>
    <xf numFmtId="0" fontId="11" fillId="2" borderId="0" xfId="1" applyFont="1" applyFill="1" applyAlignment="1"/>
    <xf numFmtId="4" fontId="11" fillId="2" borderId="0" xfId="1" applyNumberFormat="1" applyFont="1" applyFill="1" applyAlignment="1"/>
    <xf numFmtId="0" fontId="2" fillId="2" borderId="0" xfId="1" applyFont="1" applyFill="1" applyBorder="1" applyAlignment="1"/>
    <xf numFmtId="171" fontId="10" fillId="0" borderId="0" xfId="0" applyNumberFormat="1" applyFont="1" applyBorder="1" applyAlignment="1" applyProtection="1">
      <alignment horizontal="center"/>
      <protection locked="0"/>
    </xf>
    <xf numFmtId="171" fontId="10" fillId="0" borderId="0" xfId="0" applyNumberFormat="1" applyFont="1" applyBorder="1" applyAlignment="1" applyProtection="1">
      <alignment horizontal="center" vertical="top"/>
      <protection locked="0"/>
    </xf>
    <xf numFmtId="0" fontId="22" fillId="0" borderId="0" xfId="0" applyFont="1" applyFill="1"/>
    <xf numFmtId="0" fontId="22" fillId="0" borderId="0" xfId="0" applyFont="1" applyFill="1" applyBorder="1"/>
    <xf numFmtId="0" fontId="22" fillId="0" borderId="0" xfId="0" applyFont="1" applyFill="1" applyBorder="1" applyAlignment="1">
      <alignment horizontal="center"/>
    </xf>
    <xf numFmtId="0" fontId="22" fillId="0" borderId="0" xfId="0" applyFont="1" applyFill="1" applyBorder="1" applyAlignment="1">
      <alignment wrapText="1"/>
    </xf>
    <xf numFmtId="4" fontId="2" fillId="0" borderId="0" xfId="1" applyNumberFormat="1" applyFont="1" applyFill="1"/>
    <xf numFmtId="4" fontId="2" fillId="0" borderId="0" xfId="1" applyNumberFormat="1" applyFont="1" applyFill="1" applyAlignment="1">
      <alignment wrapText="1"/>
    </xf>
    <xf numFmtId="0" fontId="2" fillId="0" borderId="0" xfId="1" applyFont="1" applyFill="1" applyAlignment="1">
      <alignment wrapText="1"/>
    </xf>
    <xf numFmtId="0" fontId="8" fillId="0" borderId="0" xfId="1" applyFont="1" applyFill="1" applyAlignment="1">
      <alignment horizontal="center"/>
    </xf>
    <xf numFmtId="0" fontId="22" fillId="0" borderId="0" xfId="1" applyFont="1" applyFill="1"/>
    <xf numFmtId="0" fontId="20" fillId="0" borderId="0" xfId="1" applyFont="1" applyFill="1" applyAlignment="1">
      <alignment horizontal="right"/>
    </xf>
    <xf numFmtId="172" fontId="22" fillId="0" borderId="25" xfId="0" applyNumberFormat="1" applyFont="1" applyFill="1" applyBorder="1" applyAlignment="1">
      <alignment horizontal="center" vertical="center"/>
    </xf>
    <xf numFmtId="43" fontId="22" fillId="0" borderId="0" xfId="6" applyFont="1" applyFill="1" applyBorder="1"/>
    <xf numFmtId="0" fontId="22" fillId="0" borderId="0" xfId="1" applyFont="1" applyFill="1" applyAlignment="1">
      <alignment horizontal="center" wrapText="1"/>
    </xf>
    <xf numFmtId="43" fontId="22" fillId="0" borderId="0" xfId="6" applyFont="1" applyFill="1" applyBorder="1" applyAlignment="1">
      <alignment horizontal="center"/>
    </xf>
    <xf numFmtId="172" fontId="22" fillId="0" borderId="0" xfId="0" applyNumberFormat="1" applyFont="1" applyFill="1" applyAlignment="1">
      <alignment horizontal="left"/>
    </xf>
    <xf numFmtId="43" fontId="22" fillId="0" borderId="25" xfId="6" applyFont="1" applyFill="1" applyBorder="1" applyAlignment="1" applyProtection="1">
      <alignment horizontal="left" vertical="center"/>
    </xf>
    <xf numFmtId="0" fontId="20" fillId="0" borderId="0" xfId="1" applyFont="1" applyFill="1" applyAlignment="1">
      <alignment wrapText="1"/>
    </xf>
    <xf numFmtId="1" fontId="20" fillId="0" borderId="0" xfId="18" applyNumberFormat="1" applyFont="1" applyFill="1" applyAlignment="1">
      <alignment horizontal="right" wrapText="1"/>
    </xf>
    <xf numFmtId="49" fontId="22" fillId="0" borderId="25" xfId="0" applyNumberFormat="1" applyFont="1" applyFill="1" applyBorder="1" applyAlignment="1" applyProtection="1">
      <alignment horizontal="center"/>
      <protection locked="0"/>
    </xf>
    <xf numFmtId="0" fontId="22" fillId="0" borderId="0" xfId="1" applyFont="1" applyFill="1" applyAlignment="1">
      <alignment wrapText="1"/>
    </xf>
    <xf numFmtId="0" fontId="8" fillId="0" borderId="0" xfId="1" applyFont="1" applyFill="1"/>
    <xf numFmtId="0" fontId="2" fillId="0" borderId="0" xfId="1" applyFont="1" applyFill="1" applyBorder="1" applyAlignment="1">
      <alignment horizontal="center" vertical="center"/>
    </xf>
    <xf numFmtId="0" fontId="22" fillId="0" borderId="25" xfId="8" applyFont="1" applyFill="1" applyBorder="1" applyAlignment="1">
      <alignment horizontal="center" wrapText="1"/>
    </xf>
    <xf numFmtId="49" fontId="14" fillId="0" borderId="25" xfId="8" applyNumberFormat="1" applyFont="1" applyFill="1" applyBorder="1" applyAlignment="1">
      <alignment horizontal="center" vertical="top" wrapText="1"/>
    </xf>
    <xf numFmtId="49" fontId="14" fillId="0" borderId="25" xfId="15" applyNumberFormat="1" applyFont="1" applyFill="1" applyBorder="1" applyAlignment="1">
      <alignment horizontal="center" vertical="top" wrapText="1"/>
    </xf>
    <xf numFmtId="4" fontId="22" fillId="0" borderId="25" xfId="9" applyNumberFormat="1" applyFont="1" applyFill="1" applyBorder="1" applyAlignment="1" applyProtection="1">
      <alignment wrapText="1"/>
      <protection locked="0"/>
    </xf>
    <xf numFmtId="49" fontId="20" fillId="0" borderId="25" xfId="8" applyNumberFormat="1" applyFont="1" applyFill="1" applyBorder="1" applyAlignment="1" applyProtection="1">
      <alignment horizontal="center" wrapText="1"/>
      <protection locked="0"/>
    </xf>
    <xf numFmtId="0" fontId="22" fillId="0" borderId="32" xfId="8" applyFont="1" applyFill="1" applyBorder="1" applyAlignment="1">
      <alignment horizontal="center" wrapText="1"/>
    </xf>
    <xf numFmtId="49" fontId="22" fillId="0" borderId="32" xfId="19" applyNumberFormat="1" applyFont="1" applyFill="1" applyBorder="1" applyAlignment="1">
      <alignment horizontal="center" wrapText="1"/>
    </xf>
    <xf numFmtId="49" fontId="22" fillId="0" borderId="32" xfId="10" applyNumberFormat="1" applyFont="1" applyFill="1" applyBorder="1" applyAlignment="1">
      <alignment horizontal="right"/>
    </xf>
    <xf numFmtId="4" fontId="22" fillId="0" borderId="32" xfId="9" applyNumberFormat="1" applyFont="1" applyFill="1" applyBorder="1" applyAlignment="1" applyProtection="1">
      <alignment wrapText="1"/>
      <protection locked="0"/>
    </xf>
    <xf numFmtId="49" fontId="20" fillId="0" borderId="32" xfId="8" applyNumberFormat="1" applyFont="1" applyFill="1" applyBorder="1" applyAlignment="1" applyProtection="1">
      <alignment horizontal="center" wrapText="1"/>
      <protection locked="0"/>
    </xf>
    <xf numFmtId="0" fontId="22" fillId="0" borderId="0" xfId="1" applyFont="1" applyFill="1" applyAlignment="1">
      <alignment horizontal="center"/>
    </xf>
    <xf numFmtId="4" fontId="20" fillId="0" borderId="0" xfId="1" applyNumberFormat="1" applyFont="1" applyFill="1"/>
    <xf numFmtId="0" fontId="3" fillId="0" borderId="0" xfId="15" applyFont="1" applyFill="1" applyAlignment="1">
      <alignment horizontal="right"/>
    </xf>
    <xf numFmtId="0" fontId="22" fillId="0" borderId="9" xfId="0" applyFont="1" applyFill="1" applyBorder="1" applyAlignment="1" applyProtection="1">
      <alignment horizontal="center"/>
      <protection locked="0"/>
    </xf>
    <xf numFmtId="0" fontId="22" fillId="0" borderId="0" xfId="0" applyFont="1" applyFill="1" applyBorder="1" applyAlignment="1" applyProtection="1">
      <protection locked="0"/>
    </xf>
    <xf numFmtId="0" fontId="20" fillId="0" borderId="0" xfId="0" applyFont="1" applyFill="1" applyBorder="1" applyAlignment="1">
      <alignment horizontal="center"/>
    </xf>
    <xf numFmtId="0" fontId="20" fillId="0" borderId="0" xfId="0" applyFont="1" applyFill="1" applyBorder="1" applyAlignment="1"/>
    <xf numFmtId="171" fontId="22" fillId="0" borderId="9" xfId="0" applyNumberFormat="1" applyFont="1" applyFill="1" applyBorder="1" applyAlignment="1" applyProtection="1">
      <alignment horizontal="center"/>
      <protection locked="0"/>
    </xf>
    <xf numFmtId="171" fontId="22" fillId="0" borderId="0" xfId="0" applyNumberFormat="1" applyFont="1" applyFill="1" applyBorder="1" applyAlignment="1" applyProtection="1">
      <protection locked="0"/>
    </xf>
    <xf numFmtId="0" fontId="20" fillId="0" borderId="0" xfId="0" applyFont="1" applyFill="1"/>
    <xf numFmtId="4" fontId="2" fillId="2" borderId="0" xfId="1" applyNumberFormat="1" applyFont="1" applyFill="1" applyAlignment="1">
      <alignment wrapText="1"/>
    </xf>
    <xf numFmtId="49" fontId="14" fillId="0" borderId="25" xfId="8" applyNumberFormat="1" applyFont="1" applyBorder="1" applyAlignment="1">
      <alignment horizontal="center" vertical="top" wrapText="1"/>
    </xf>
    <xf numFmtId="49" fontId="14" fillId="0" borderId="25" xfId="15" applyNumberFormat="1" applyFont="1" applyBorder="1" applyAlignment="1">
      <alignment horizontal="center" vertical="top" wrapText="1"/>
    </xf>
    <xf numFmtId="4" fontId="10" fillId="2" borderId="30" xfId="9" applyNumberFormat="1" applyFont="1" applyFill="1" applyBorder="1" applyAlignment="1" applyProtection="1">
      <alignment wrapText="1"/>
      <protection locked="0"/>
    </xf>
    <xf numFmtId="0" fontId="2" fillId="2" borderId="0" xfId="1" applyFont="1" applyFill="1" applyBorder="1" applyAlignment="1">
      <alignment horizontal="center" wrapText="1"/>
    </xf>
    <xf numFmtId="171" fontId="10" fillId="0" borderId="9" xfId="0" applyNumberFormat="1" applyFont="1" applyBorder="1" applyAlignment="1" applyProtection="1">
      <alignment horizontal="center" vertical="top"/>
      <protection locked="0"/>
    </xf>
    <xf numFmtId="0" fontId="11" fillId="2" borderId="9" xfId="0" applyFont="1" applyFill="1" applyBorder="1" applyAlignment="1">
      <alignment horizontal="center"/>
    </xf>
    <xf numFmtId="0" fontId="10" fillId="2" borderId="0" xfId="1" applyFont="1" applyFill="1" applyAlignment="1">
      <alignment wrapText="1"/>
    </xf>
    <xf numFmtId="0" fontId="8" fillId="2" borderId="0" xfId="1" applyFont="1" applyFill="1"/>
    <xf numFmtId="0" fontId="22" fillId="2" borderId="0" xfId="1" applyFont="1" applyFill="1" applyAlignment="1">
      <alignment wrapText="1"/>
    </xf>
    <xf numFmtId="0" fontId="22" fillId="2" borderId="32" xfId="8" applyFont="1" applyFill="1" applyBorder="1" applyAlignment="1">
      <alignment horizontal="center" wrapText="1"/>
    </xf>
    <xf numFmtId="49" fontId="22" fillId="2" borderId="32" xfId="19" applyNumberFormat="1" applyFont="1" applyFill="1" applyBorder="1" applyAlignment="1">
      <alignment horizontal="center" wrapText="1"/>
    </xf>
    <xf numFmtId="49" fontId="76" fillId="2" borderId="32" xfId="10" applyNumberFormat="1" applyFont="1" applyFill="1" applyBorder="1" applyAlignment="1">
      <alignment horizontal="right"/>
    </xf>
    <xf numFmtId="4" fontId="10" fillId="2" borderId="32" xfId="9" applyNumberFormat="1" applyFont="1" applyFill="1" applyBorder="1" applyAlignment="1" applyProtection="1">
      <alignment wrapText="1"/>
      <protection locked="0"/>
    </xf>
    <xf numFmtId="49" fontId="20" fillId="2" borderId="32" xfId="8" applyNumberFormat="1" applyFont="1" applyFill="1" applyBorder="1" applyAlignment="1" applyProtection="1">
      <alignment horizontal="center" wrapText="1"/>
      <protection locked="0"/>
    </xf>
    <xf numFmtId="49" fontId="104" fillId="2" borderId="25" xfId="15" applyNumberFormat="1" applyFont="1" applyFill="1" applyBorder="1" applyAlignment="1">
      <alignment vertical="top" wrapText="1"/>
    </xf>
    <xf numFmtId="0" fontId="3" fillId="0" borderId="0" xfId="1" applyFont="1" applyBorder="1" applyAlignment="1">
      <alignment horizontal="right"/>
    </xf>
    <xf numFmtId="0" fontId="2" fillId="0" borderId="0" xfId="1" applyFont="1" applyBorder="1" applyAlignment="1">
      <alignment horizontal="center"/>
    </xf>
    <xf numFmtId="0" fontId="69" fillId="7" borderId="25" xfId="1" applyFont="1" applyFill="1" applyBorder="1" applyAlignment="1">
      <alignment horizontal="center" vertical="center"/>
    </xf>
    <xf numFmtId="0" fontId="69" fillId="7" borderId="25" xfId="1" applyFont="1" applyFill="1" applyBorder="1" applyAlignment="1">
      <alignment horizontal="center" vertical="center" wrapText="1"/>
    </xf>
    <xf numFmtId="0" fontId="8" fillId="0" borderId="0" xfId="1" applyFont="1" applyBorder="1" applyAlignment="1">
      <alignment horizontal="center"/>
    </xf>
    <xf numFmtId="0" fontId="11" fillId="2" borderId="0" xfId="0" applyFont="1" applyFill="1" applyBorder="1" applyAlignment="1">
      <alignment horizontal="center"/>
    </xf>
    <xf numFmtId="0" fontId="10" fillId="2" borderId="9" xfId="0" applyFont="1" applyFill="1" applyBorder="1" applyAlignment="1" applyProtection="1">
      <alignment horizontal="center"/>
      <protection locked="0"/>
    </xf>
    <xf numFmtId="0" fontId="11" fillId="2" borderId="28" xfId="0" applyFont="1" applyFill="1" applyBorder="1" applyAlignment="1">
      <alignment horizontal="center"/>
    </xf>
    <xf numFmtId="0" fontId="16" fillId="0" borderId="15" xfId="1" applyFont="1" applyBorder="1" applyAlignment="1">
      <alignment horizontal="center"/>
    </xf>
    <xf numFmtId="0" fontId="16" fillId="0" borderId="0" xfId="1" applyFont="1" applyBorder="1" applyAlignment="1">
      <alignment horizontal="center"/>
    </xf>
    <xf numFmtId="0" fontId="16" fillId="0" borderId="16" xfId="1" applyFont="1" applyBorder="1" applyAlignment="1">
      <alignment horizontal="center"/>
    </xf>
    <xf numFmtId="0" fontId="8" fillId="0" borderId="15" xfId="1" applyFont="1" applyBorder="1" applyAlignment="1">
      <alignment horizontal="center"/>
    </xf>
    <xf numFmtId="0" fontId="8" fillId="0" borderId="16" xfId="1" applyFont="1" applyBorder="1" applyAlignment="1">
      <alignment horizontal="center"/>
    </xf>
    <xf numFmtId="0" fontId="30" fillId="2" borderId="15" xfId="1" applyFont="1" applyFill="1" applyBorder="1" applyAlignment="1">
      <alignment horizontal="center"/>
    </xf>
    <xf numFmtId="0" fontId="30" fillId="2" borderId="0" xfId="1" applyFont="1" applyFill="1" applyBorder="1" applyAlignment="1">
      <alignment horizontal="center"/>
    </xf>
    <xf numFmtId="0" fontId="30" fillId="2" borderId="16" xfId="1" applyFont="1" applyFill="1" applyBorder="1" applyAlignment="1">
      <alignment horizontal="center"/>
    </xf>
    <xf numFmtId="0" fontId="29" fillId="2" borderId="15" xfId="1" applyFont="1" applyFill="1" applyBorder="1" applyAlignment="1">
      <alignment horizontal="center"/>
    </xf>
    <xf numFmtId="0" fontId="29" fillId="2" borderId="0" xfId="1" applyFont="1" applyFill="1" applyBorder="1" applyAlignment="1">
      <alignment horizontal="center"/>
    </xf>
    <xf numFmtId="0" fontId="29" fillId="2" borderId="16" xfId="1" applyFont="1" applyFill="1" applyBorder="1" applyAlignment="1">
      <alignment horizontal="center"/>
    </xf>
    <xf numFmtId="172" fontId="30" fillId="0" borderId="15" xfId="0" applyNumberFormat="1" applyFont="1" applyBorder="1" applyAlignment="1">
      <alignment horizontal="center"/>
    </xf>
    <xf numFmtId="172" fontId="30" fillId="0" borderId="0" xfId="0" applyNumberFormat="1" applyFont="1" applyBorder="1" applyAlignment="1">
      <alignment horizontal="center"/>
    </xf>
    <xf numFmtId="172" fontId="30" fillId="0" borderId="16" xfId="0" applyNumberFormat="1" applyFont="1" applyBorder="1" applyAlignment="1">
      <alignment horizontal="center"/>
    </xf>
    <xf numFmtId="1" fontId="67" fillId="2" borderId="15" xfId="18" applyNumberFormat="1" applyFont="1" applyFill="1" applyBorder="1" applyAlignment="1">
      <alignment horizontal="right" wrapText="1"/>
    </xf>
    <xf numFmtId="1" fontId="67" fillId="2" borderId="16" xfId="18" applyNumberFormat="1" applyFont="1" applyFill="1" applyBorder="1" applyAlignment="1">
      <alignment horizontal="right" wrapText="1"/>
    </xf>
    <xf numFmtId="0" fontId="10" fillId="2" borderId="9" xfId="0" applyFont="1" applyFill="1" applyBorder="1" applyAlignment="1" applyProtection="1">
      <alignment horizontal="center" wrapText="1"/>
      <protection locked="0"/>
    </xf>
    <xf numFmtId="171" fontId="10" fillId="0" borderId="9" xfId="0" applyNumberFormat="1" applyFont="1" applyBorder="1" applyAlignment="1" applyProtection="1">
      <alignment horizontal="center"/>
      <protection locked="0"/>
    </xf>
    <xf numFmtId="0" fontId="11" fillId="2" borderId="0" xfId="0" applyFont="1" applyFill="1" applyAlignment="1">
      <alignment horizontal="center"/>
    </xf>
    <xf numFmtId="171" fontId="10" fillId="0" borderId="0" xfId="0" applyNumberFormat="1" applyFont="1" applyBorder="1" applyAlignment="1" applyProtection="1">
      <alignment horizontal="center"/>
      <protection locked="0"/>
    </xf>
    <xf numFmtId="0" fontId="68" fillId="7" borderId="25" xfId="1" applyFont="1" applyFill="1" applyBorder="1" applyAlignment="1">
      <alignment horizontal="center" vertical="center" wrapText="1"/>
    </xf>
    <xf numFmtId="0" fontId="44" fillId="11" borderId="25" xfId="8" applyFont="1" applyFill="1" applyBorder="1" applyAlignment="1">
      <alignment horizontal="center" vertical="center" wrapText="1"/>
    </xf>
    <xf numFmtId="43" fontId="68" fillId="7" borderId="25" xfId="9" applyFont="1" applyFill="1" applyBorder="1" applyAlignment="1">
      <alignment horizontal="center" vertical="center" wrapText="1"/>
    </xf>
    <xf numFmtId="1" fontId="3" fillId="17" borderId="32" xfId="1" applyNumberFormat="1" applyFont="1" applyFill="1" applyBorder="1" applyAlignment="1">
      <alignment horizontal="center" vertical="center"/>
    </xf>
    <xf numFmtId="49" fontId="3" fillId="17" borderId="25" xfId="8" applyNumberFormat="1" applyFont="1" applyFill="1" applyBorder="1" applyAlignment="1">
      <alignment horizontal="center" vertical="center" wrapText="1"/>
    </xf>
    <xf numFmtId="49" fontId="3" fillId="17" borderId="25" xfId="1" applyNumberFormat="1" applyFont="1" applyFill="1" applyBorder="1" applyAlignment="1">
      <alignment horizontal="center" vertical="center" wrapText="1"/>
    </xf>
    <xf numFmtId="49" fontId="3" fillId="17" borderId="27" xfId="8" applyNumberFormat="1" applyFont="1" applyFill="1" applyBorder="1" applyAlignment="1">
      <alignment horizontal="center" vertical="center" wrapText="1"/>
    </xf>
    <xf numFmtId="4" fontId="3" fillId="17" borderId="32" xfId="8" applyNumberFormat="1" applyFont="1" applyFill="1" applyBorder="1" applyAlignment="1">
      <alignment horizontal="center" vertical="center"/>
    </xf>
    <xf numFmtId="4" fontId="3" fillId="17" borderId="32" xfId="8" applyNumberFormat="1" applyFont="1" applyFill="1" applyBorder="1" applyAlignment="1">
      <alignment horizontal="center" vertical="center" wrapText="1"/>
    </xf>
    <xf numFmtId="49" fontId="3" fillId="17" borderId="32" xfId="8" applyNumberFormat="1" applyFont="1" applyFill="1" applyBorder="1" applyAlignment="1">
      <alignment horizontal="center" vertical="center" wrapText="1"/>
    </xf>
    <xf numFmtId="49" fontId="20" fillId="17" borderId="32" xfId="8" applyNumberFormat="1" applyFont="1" applyFill="1" applyBorder="1" applyAlignment="1" applyProtection="1">
      <alignment horizontal="left" vertical="top" wrapText="1"/>
      <protection locked="0"/>
    </xf>
    <xf numFmtId="0" fontId="13" fillId="17" borderId="30" xfId="1" applyFont="1" applyFill="1" applyBorder="1" applyAlignment="1">
      <alignment horizontal="center"/>
    </xf>
    <xf numFmtId="0" fontId="13" fillId="17" borderId="31" xfId="1" applyFont="1" applyFill="1" applyBorder="1"/>
    <xf numFmtId="0" fontId="13" fillId="17" borderId="31" xfId="1" applyFont="1" applyFill="1" applyBorder="1" applyAlignment="1">
      <alignment horizontal="right" wrapText="1"/>
    </xf>
    <xf numFmtId="4" fontId="13" fillId="17" borderId="31" xfId="1" applyNumberFormat="1" applyFont="1" applyFill="1" applyBorder="1" applyProtection="1">
      <protection locked="0"/>
    </xf>
    <xf numFmtId="4" fontId="13" fillId="17" borderId="31" xfId="1" applyNumberFormat="1" applyFont="1" applyFill="1" applyBorder="1"/>
    <xf numFmtId="0" fontId="14" fillId="17" borderId="26" xfId="1" applyFont="1" applyFill="1" applyBorder="1" applyAlignment="1">
      <alignment wrapText="1"/>
    </xf>
    <xf numFmtId="1" fontId="3" fillId="17" borderId="25" xfId="1" applyNumberFormat="1" applyFont="1" applyFill="1" applyBorder="1" applyAlignment="1">
      <alignment horizontal="center" vertical="center"/>
    </xf>
    <xf numFmtId="49" fontId="20" fillId="17" borderId="25" xfId="8" applyNumberFormat="1" applyFont="1" applyFill="1" applyBorder="1" applyAlignment="1" applyProtection="1">
      <alignment horizontal="left" vertical="top" wrapText="1"/>
      <protection locked="0"/>
    </xf>
    <xf numFmtId="49" fontId="13" fillId="17" borderId="25" xfId="15" applyNumberFormat="1" applyFont="1" applyFill="1" applyBorder="1" applyAlignment="1">
      <alignment vertical="top" wrapText="1"/>
    </xf>
    <xf numFmtId="0" fontId="13" fillId="17" borderId="26" xfId="1" applyFont="1" applyFill="1" applyBorder="1" applyAlignment="1">
      <alignment horizontal="right" wrapText="1"/>
    </xf>
    <xf numFmtId="4" fontId="13" fillId="17" borderId="25" xfId="1" applyNumberFormat="1" applyFont="1" applyFill="1" applyBorder="1" applyProtection="1">
      <protection locked="0"/>
    </xf>
    <xf numFmtId="4" fontId="13" fillId="17" borderId="25" xfId="1" applyNumberFormat="1" applyFont="1" applyFill="1" applyBorder="1"/>
    <xf numFmtId="0" fontId="14" fillId="17" borderId="25" xfId="1" applyFont="1" applyFill="1" applyBorder="1" applyAlignment="1">
      <alignment wrapText="1"/>
    </xf>
    <xf numFmtId="4" fontId="3" fillId="17" borderId="27" xfId="8" applyNumberFormat="1" applyFont="1" applyFill="1" applyBorder="1" applyAlignment="1">
      <alignment horizontal="center" vertical="center" wrapText="1"/>
    </xf>
    <xf numFmtId="49" fontId="13" fillId="17" borderId="25" xfId="8" applyNumberFormat="1" applyFont="1" applyFill="1" applyBorder="1" applyAlignment="1" applyProtection="1">
      <alignment horizontal="left" vertical="top" wrapText="1"/>
      <protection locked="0"/>
    </xf>
    <xf numFmtId="4" fontId="13" fillId="17" borderId="30" xfId="1" applyNumberFormat="1" applyFont="1" applyFill="1" applyBorder="1"/>
    <xf numFmtId="1" fontId="20" fillId="17" borderId="32" xfId="1" applyNumberFormat="1" applyFont="1" applyFill="1" applyBorder="1" applyAlignment="1">
      <alignment horizontal="center" vertical="center"/>
    </xf>
    <xf numFmtId="49" fontId="20" fillId="17" borderId="25" xfId="8" applyNumberFormat="1" applyFont="1" applyFill="1" applyBorder="1" applyAlignment="1">
      <alignment horizontal="center" vertical="center" wrapText="1"/>
    </xf>
    <xf numFmtId="49" fontId="20" fillId="17" borderId="25" xfId="1" applyNumberFormat="1" applyFont="1" applyFill="1" applyBorder="1" applyAlignment="1">
      <alignment horizontal="center" vertical="center" wrapText="1"/>
    </xf>
    <xf numFmtId="49" fontId="20" fillId="17" borderId="27" xfId="8" applyNumberFormat="1" applyFont="1" applyFill="1" applyBorder="1" applyAlignment="1">
      <alignment horizontal="center" vertical="center" wrapText="1"/>
    </xf>
    <xf numFmtId="4" fontId="20" fillId="17" borderId="32" xfId="8" applyNumberFormat="1" applyFont="1" applyFill="1" applyBorder="1" applyAlignment="1">
      <alignment horizontal="center" vertical="center"/>
    </xf>
    <xf numFmtId="4" fontId="20" fillId="17" borderId="32" xfId="8" applyNumberFormat="1" applyFont="1" applyFill="1" applyBorder="1" applyAlignment="1">
      <alignment horizontal="center" vertical="center" wrapText="1"/>
    </xf>
    <xf numFmtId="49" fontId="20" fillId="17" borderId="32" xfId="8" applyNumberFormat="1" applyFont="1" applyFill="1" applyBorder="1" applyAlignment="1">
      <alignment horizontal="center" vertical="center" wrapText="1"/>
    </xf>
    <xf numFmtId="49" fontId="14" fillId="17" borderId="25" xfId="15" applyNumberFormat="1" applyFont="1" applyFill="1" applyBorder="1" applyAlignment="1">
      <alignment vertical="top" wrapText="1"/>
    </xf>
    <xf numFmtId="0" fontId="20" fillId="17" borderId="30" xfId="1" applyFont="1" applyFill="1" applyBorder="1" applyAlignment="1">
      <alignment horizontal="center"/>
    </xf>
    <xf numFmtId="0" fontId="20" fillId="17" borderId="31" xfId="1" applyFont="1" applyFill="1" applyBorder="1"/>
    <xf numFmtId="0" fontId="20" fillId="17" borderId="26" xfId="1" applyFont="1" applyFill="1" applyBorder="1" applyAlignment="1">
      <alignment horizontal="right" wrapText="1"/>
    </xf>
    <xf numFmtId="4" fontId="20" fillId="17" borderId="25" xfId="1" applyNumberFormat="1" applyFont="1" applyFill="1" applyBorder="1" applyProtection="1">
      <protection locked="0"/>
    </xf>
    <xf numFmtId="4" fontId="20" fillId="17" borderId="25" xfId="1" applyNumberFormat="1" applyFont="1" applyFill="1" applyBorder="1"/>
    <xf numFmtId="0" fontId="22" fillId="17" borderId="25" xfId="1" applyFont="1" applyFill="1" applyBorder="1" applyAlignment="1">
      <alignment wrapText="1"/>
    </xf>
    <xf numFmtId="49" fontId="104" fillId="17" borderId="25" xfId="15" applyNumberFormat="1" applyFont="1" applyFill="1" applyBorder="1" applyAlignment="1">
      <alignment vertical="top" wrapText="1"/>
    </xf>
    <xf numFmtId="49" fontId="13" fillId="17" borderId="32" xfId="15" applyNumberFormat="1" applyFont="1" applyFill="1" applyBorder="1" applyAlignment="1">
      <alignment vertical="top" wrapText="1"/>
    </xf>
    <xf numFmtId="4" fontId="104" fillId="2" borderId="25" xfId="9" applyNumberFormat="1" applyFont="1" applyFill="1" applyBorder="1" applyAlignment="1" applyProtection="1">
      <alignment horizontal="center" wrapText="1"/>
      <protection locked="0"/>
    </xf>
    <xf numFmtId="49" fontId="2" fillId="0" borderId="25" xfId="15" applyNumberFormat="1" applyFont="1" applyFill="1" applyBorder="1" applyAlignment="1">
      <alignment horizontal="center" vertical="center"/>
    </xf>
    <xf numFmtId="49" fontId="2" fillId="0" borderId="25" xfId="15" applyNumberFormat="1" applyFont="1" applyFill="1" applyBorder="1" applyAlignment="1">
      <alignment wrapText="1"/>
    </xf>
    <xf numFmtId="4" fontId="2" fillId="0" borderId="25" xfId="9" applyNumberFormat="1" applyFont="1" applyFill="1" applyBorder="1" applyAlignment="1">
      <alignment wrapText="1"/>
    </xf>
    <xf numFmtId="0" fontId="2" fillId="0" borderId="25" xfId="15" applyNumberFormat="1" applyFont="1" applyFill="1" applyBorder="1" applyAlignment="1">
      <alignment horizontal="center" vertical="center"/>
    </xf>
    <xf numFmtId="49" fontId="3" fillId="17" borderId="32" xfId="8" applyNumberFormat="1" applyFont="1" applyFill="1" applyBorder="1" applyAlignment="1" applyProtection="1">
      <alignment horizontal="left" vertical="top" wrapText="1"/>
      <protection locked="0"/>
    </xf>
    <xf numFmtId="49" fontId="2" fillId="17" borderId="32" xfId="15" applyNumberFormat="1" applyFont="1" applyFill="1" applyBorder="1" applyAlignment="1">
      <alignment vertical="top" wrapText="1"/>
    </xf>
    <xf numFmtId="4" fontId="2" fillId="0" borderId="32" xfId="9" applyNumberFormat="1" applyFont="1" applyFill="1" applyBorder="1" applyAlignment="1" applyProtection="1">
      <alignment wrapText="1"/>
      <protection locked="0"/>
    </xf>
    <xf numFmtId="0" fontId="14" fillId="2" borderId="0" xfId="0" applyFont="1" applyFill="1" applyAlignment="1">
      <alignment wrapText="1"/>
    </xf>
    <xf numFmtId="0" fontId="14" fillId="2" borderId="0" xfId="0" applyFont="1" applyFill="1"/>
    <xf numFmtId="0" fontId="14" fillId="2" borderId="0" xfId="0" applyFont="1" applyFill="1" applyAlignment="1">
      <alignment horizontal="center"/>
    </xf>
    <xf numFmtId="4" fontId="14" fillId="2" borderId="0" xfId="0" applyNumberFormat="1" applyFont="1" applyFill="1"/>
    <xf numFmtId="43" fontId="13" fillId="2" borderId="0" xfId="6" applyFont="1" applyFill="1" applyBorder="1" applyAlignment="1">
      <alignment horizontal="center" vertical="center"/>
    </xf>
    <xf numFmtId="0" fontId="12" fillId="2" borderId="0" xfId="0" applyFont="1" applyFill="1" applyAlignment="1">
      <alignment horizontal="right"/>
    </xf>
    <xf numFmtId="0" fontId="12" fillId="2" borderId="0" xfId="0" applyFont="1" applyFill="1" applyAlignment="1">
      <alignment vertical="center"/>
    </xf>
    <xf numFmtId="0" fontId="12" fillId="2" borderId="0" xfId="0" applyFont="1" applyFill="1" applyAlignment="1">
      <alignment horizontal="right" vertical="center"/>
    </xf>
    <xf numFmtId="49" fontId="15" fillId="2" borderId="25" xfId="6" applyNumberFormat="1" applyFont="1" applyFill="1" applyBorder="1" applyAlignment="1">
      <alignment horizontal="left" vertical="center"/>
    </xf>
    <xf numFmtId="49" fontId="15" fillId="2" borderId="25" xfId="6" applyNumberFormat="1" applyFont="1" applyFill="1" applyBorder="1"/>
    <xf numFmtId="49" fontId="15" fillId="2" borderId="25" xfId="6" applyNumberFormat="1" applyFont="1" applyFill="1" applyBorder="1" applyAlignment="1">
      <alignment vertical="center"/>
    </xf>
    <xf numFmtId="43" fontId="12" fillId="2" borderId="0" xfId="6" applyFont="1" applyFill="1" applyBorder="1" applyAlignment="1">
      <alignment horizontal="center" vertical="center"/>
    </xf>
    <xf numFmtId="43" fontId="68" fillId="7" borderId="36" xfId="9" applyFont="1" applyFill="1" applyBorder="1" applyAlignment="1">
      <alignment horizontal="center" vertical="center" wrapText="1"/>
    </xf>
    <xf numFmtId="0" fontId="27" fillId="0" borderId="25" xfId="0" applyFont="1" applyBorder="1" applyAlignment="1" applyProtection="1">
      <alignment horizontal="center" vertical="center"/>
      <protection locked="0"/>
    </xf>
    <xf numFmtId="0" fontId="27" fillId="0" borderId="25" xfId="0" applyFont="1" applyBorder="1" applyAlignment="1" applyProtection="1">
      <alignment horizontal="left" vertical="center" wrapText="1"/>
      <protection locked="0"/>
    </xf>
    <xf numFmtId="43" fontId="104" fillId="0" borderId="25" xfId="6" applyFont="1" applyFill="1" applyBorder="1" applyAlignment="1">
      <alignment horizontal="left" vertical="center" wrapText="1"/>
    </xf>
    <xf numFmtId="43" fontId="104" fillId="0" borderId="31" xfId="6" applyFont="1" applyFill="1" applyBorder="1" applyAlignment="1" applyProtection="1">
      <alignment vertical="center" wrapText="1"/>
      <protection locked="0"/>
    </xf>
    <xf numFmtId="43" fontId="30" fillId="0" borderId="31" xfId="6" applyFont="1" applyFill="1" applyBorder="1" applyAlignment="1" applyProtection="1">
      <alignment vertical="center" wrapText="1"/>
      <protection locked="0"/>
    </xf>
    <xf numFmtId="49" fontId="27" fillId="0" borderId="25" xfId="0" applyNumberFormat="1" applyFont="1" applyBorder="1" applyAlignment="1" applyProtection="1">
      <alignment horizontal="center" vertical="center"/>
      <protection locked="0"/>
    </xf>
    <xf numFmtId="49" fontId="27" fillId="0" borderId="31" xfId="0" applyNumberFormat="1" applyFont="1" applyBorder="1" applyAlignment="1" applyProtection="1">
      <alignment horizontal="center" vertical="center"/>
      <protection locked="0"/>
    </xf>
    <xf numFmtId="175" fontId="10" fillId="0" borderId="25" xfId="0" applyNumberFormat="1" applyFont="1" applyBorder="1" applyAlignment="1" applyProtection="1">
      <alignment horizontal="center" vertical="center"/>
      <protection locked="0"/>
    </xf>
    <xf numFmtId="165" fontId="30" fillId="0" borderId="25" xfId="0" applyNumberFormat="1" applyFont="1" applyBorder="1" applyAlignment="1" applyProtection="1">
      <alignment vertical="center"/>
      <protection locked="0"/>
    </xf>
    <xf numFmtId="49" fontId="47" fillId="0" borderId="25" xfId="23" applyNumberFormat="1" applyFont="1" applyBorder="1" applyAlignment="1">
      <alignment horizontal="center" vertical="center" wrapText="1"/>
    </xf>
    <xf numFmtId="49" fontId="27" fillId="0" borderId="25" xfId="23" applyNumberFormat="1" applyFont="1" applyBorder="1" applyAlignment="1">
      <alignment horizontal="center" vertical="center" wrapText="1"/>
    </xf>
    <xf numFmtId="49" fontId="10" fillId="0" borderId="41" xfId="0" applyNumberFormat="1" applyFont="1" applyBorder="1" applyAlignment="1" applyProtection="1">
      <alignment horizontal="center" vertical="center" wrapText="1"/>
      <protection locked="0"/>
    </xf>
    <xf numFmtId="0" fontId="47" fillId="0" borderId="16" xfId="0" applyFont="1" applyBorder="1"/>
    <xf numFmtId="43" fontId="47" fillId="0" borderId="0" xfId="6" applyFont="1"/>
    <xf numFmtId="43" fontId="47" fillId="0" borderId="0" xfId="0" applyNumberFormat="1" applyFont="1"/>
    <xf numFmtId="43" fontId="27" fillId="0" borderId="25" xfId="6" applyFont="1" applyFill="1" applyBorder="1" applyAlignment="1">
      <alignment horizontal="left" vertical="center" wrapText="1"/>
    </xf>
    <xf numFmtId="43" fontId="12" fillId="7" borderId="3" xfId="0" applyNumberFormat="1" applyFont="1" applyFill="1" applyBorder="1"/>
    <xf numFmtId="43" fontId="12" fillId="7" borderId="9" xfId="0" applyNumberFormat="1" applyFont="1" applyFill="1" applyBorder="1"/>
    <xf numFmtId="43" fontId="106" fillId="7" borderId="42" xfId="0" applyNumberFormat="1" applyFont="1" applyFill="1" applyBorder="1" applyAlignment="1" applyProtection="1">
      <alignment vertical="center"/>
      <protection locked="0"/>
    </xf>
    <xf numFmtId="43" fontId="20" fillId="7" borderId="9" xfId="0" applyNumberFormat="1" applyFont="1" applyFill="1" applyBorder="1"/>
    <xf numFmtId="43" fontId="19" fillId="7" borderId="9" xfId="0" applyNumberFormat="1" applyFont="1" applyFill="1" applyBorder="1"/>
    <xf numFmtId="43" fontId="69" fillId="7" borderId="42" xfId="0" applyNumberFormat="1" applyFont="1" applyFill="1" applyBorder="1" applyAlignment="1" applyProtection="1">
      <alignment vertical="center"/>
      <protection locked="0"/>
    </xf>
    <xf numFmtId="0" fontId="15" fillId="0" borderId="16" xfId="0" applyFont="1" applyBorder="1"/>
    <xf numFmtId="0" fontId="30" fillId="2" borderId="0" xfId="0" applyFont="1" applyFill="1"/>
    <xf numFmtId="43" fontId="10" fillId="2" borderId="0" xfId="0" applyNumberFormat="1" applyFont="1" applyFill="1"/>
    <xf numFmtId="172" fontId="22" fillId="0" borderId="0" xfId="0" applyNumberFormat="1" applyFont="1"/>
    <xf numFmtId="0" fontId="15" fillId="2" borderId="0" xfId="23" applyFont="1" applyFill="1" applyProtection="1">
      <protection locked="0"/>
    </xf>
    <xf numFmtId="0" fontId="15" fillId="2" borderId="0" xfId="23" applyFont="1" applyFill="1" applyAlignment="1" applyProtection="1">
      <alignment horizontal="center"/>
      <protection locked="0"/>
    </xf>
    <xf numFmtId="0" fontId="15" fillId="2" borderId="0" xfId="23" applyFont="1" applyFill="1"/>
    <xf numFmtId="0" fontId="22" fillId="2" borderId="0" xfId="23" applyFont="1" applyFill="1"/>
    <xf numFmtId="0" fontId="16" fillId="0" borderId="0" xfId="1" applyFont="1" applyBorder="1" applyAlignment="1"/>
    <xf numFmtId="0" fontId="16" fillId="0" borderId="0" xfId="1" applyFont="1" applyBorder="1"/>
    <xf numFmtId="0" fontId="8" fillId="0" borderId="0" xfId="1" applyFont="1" applyBorder="1"/>
    <xf numFmtId="0" fontId="8" fillId="0" borderId="0" xfId="1" applyFont="1" applyBorder="1" applyAlignment="1"/>
    <xf numFmtId="0" fontId="25" fillId="0" borderId="0" xfId="0" applyFont="1" applyFill="1" applyBorder="1"/>
    <xf numFmtId="0" fontId="25" fillId="0" borderId="0" xfId="0" applyFont="1" applyFill="1" applyBorder="1" applyAlignment="1"/>
    <xf numFmtId="0" fontId="25" fillId="0" borderId="0" xfId="0" applyFont="1" applyBorder="1"/>
    <xf numFmtId="0" fontId="25" fillId="0" borderId="0" xfId="0" applyFont="1" applyBorder="1" applyAlignment="1"/>
    <xf numFmtId="171" fontId="25" fillId="0" borderId="0" xfId="0" applyNumberFormat="1" applyFont="1" applyBorder="1"/>
    <xf numFmtId="172" fontId="25" fillId="0" borderId="0" xfId="0" applyNumberFormat="1" applyFont="1" applyBorder="1" applyAlignment="1"/>
    <xf numFmtId="0" fontId="18" fillId="0" borderId="28" xfId="8" applyFont="1" applyFill="1" applyBorder="1" applyAlignment="1">
      <alignment horizontal="center"/>
    </xf>
    <xf numFmtId="0" fontId="6" fillId="0" borderId="0" xfId="8" applyFont="1" applyBorder="1" applyAlignment="1"/>
    <xf numFmtId="0" fontId="8" fillId="0" borderId="0" xfId="8" applyFont="1" applyBorder="1" applyAlignment="1" applyProtection="1">
      <alignment horizontal="center"/>
    </xf>
    <xf numFmtId="0" fontId="4" fillId="0" borderId="0" xfId="8" applyFont="1" applyBorder="1" applyAlignment="1" applyProtection="1">
      <alignment horizontal="center"/>
      <protection locked="0"/>
    </xf>
    <xf numFmtId="43" fontId="10" fillId="0" borderId="25" xfId="6" applyFont="1" applyBorder="1" applyAlignment="1"/>
    <xf numFmtId="0" fontId="16" fillId="0" borderId="0" xfId="8" applyFont="1" applyAlignment="1"/>
    <xf numFmtId="0" fontId="12" fillId="0" borderId="0" xfId="8" applyFont="1" applyAlignment="1">
      <alignment horizontal="right" vertical="center" wrapText="1"/>
    </xf>
    <xf numFmtId="0" fontId="4" fillId="0" borderId="25" xfId="8" applyFont="1" applyBorder="1" applyProtection="1">
      <protection locked="0"/>
    </xf>
    <xf numFmtId="0" fontId="2" fillId="0" borderId="0" xfId="8" applyFont="1" applyBorder="1" applyAlignment="1">
      <alignment horizontal="center" wrapText="1"/>
    </xf>
    <xf numFmtId="0" fontId="3" fillId="0" borderId="0" xfId="8" applyFont="1" applyFill="1" applyBorder="1" applyAlignment="1"/>
    <xf numFmtId="0" fontId="3" fillId="0" borderId="0" xfId="8" applyFont="1" applyFill="1" applyBorder="1" applyAlignment="1">
      <alignment horizontal="right"/>
    </xf>
    <xf numFmtId="0" fontId="13" fillId="0" borderId="0" xfId="8" applyFont="1" applyFill="1" applyBorder="1" applyAlignment="1">
      <alignment horizontal="center" vertical="center"/>
    </xf>
    <xf numFmtId="0" fontId="13" fillId="0" borderId="15" xfId="8" applyFont="1" applyFill="1" applyBorder="1" applyAlignment="1">
      <alignment horizontal="center" vertical="center"/>
    </xf>
    <xf numFmtId="0" fontId="68" fillId="7" borderId="25" xfId="8" applyFont="1" applyFill="1" applyBorder="1" applyAlignment="1" applyProtection="1">
      <alignment horizontal="center" vertical="center" wrapText="1"/>
    </xf>
    <xf numFmtId="0" fontId="68" fillId="7" borderId="2" xfId="8" applyFont="1" applyFill="1" applyBorder="1" applyAlignment="1" applyProtection="1">
      <alignment horizontal="center" vertical="center" wrapText="1"/>
    </xf>
    <xf numFmtId="0" fontId="14" fillId="0" borderId="0" xfId="8" applyFont="1" applyFill="1" applyBorder="1" applyAlignment="1">
      <alignment horizontal="center"/>
    </xf>
    <xf numFmtId="0" fontId="15" fillId="0" borderId="25" xfId="8" applyFont="1" applyBorder="1" applyAlignment="1" applyProtection="1">
      <alignment wrapText="1"/>
      <protection locked="0"/>
    </xf>
    <xf numFmtId="0" fontId="15" fillId="0" borderId="25" xfId="8" applyFont="1" applyBorder="1" applyAlignment="1" applyProtection="1">
      <alignment horizontal="center" wrapText="1"/>
      <protection locked="0"/>
    </xf>
    <xf numFmtId="49" fontId="15" fillId="0" borderId="25" xfId="8" applyNumberFormat="1" applyFont="1" applyBorder="1" applyAlignment="1" applyProtection="1">
      <alignment horizontal="center" wrapText="1"/>
      <protection locked="0"/>
    </xf>
    <xf numFmtId="14" fontId="15" fillId="0" borderId="25" xfId="8" applyNumberFormat="1" applyFont="1" applyBorder="1" applyAlignment="1" applyProtection="1">
      <alignment wrapText="1"/>
      <protection locked="0"/>
    </xf>
    <xf numFmtId="4" fontId="15" fillId="0" borderId="25" xfId="8" applyNumberFormat="1" applyFont="1" applyBorder="1" applyAlignment="1" applyProtection="1">
      <alignment wrapText="1"/>
      <protection locked="0"/>
    </xf>
    <xf numFmtId="43" fontId="79" fillId="0" borderId="25" xfId="16" applyFont="1" applyBorder="1" applyAlignment="1" applyProtection="1">
      <alignment wrapText="1"/>
      <protection locked="0"/>
    </xf>
    <xf numFmtId="14" fontId="15" fillId="0" borderId="25" xfId="8" applyNumberFormat="1" applyFont="1" applyBorder="1" applyAlignment="1" applyProtection="1">
      <alignment horizontal="right" wrapText="1"/>
      <protection locked="0"/>
    </xf>
    <xf numFmtId="0" fontId="68" fillId="7" borderId="30" xfId="8" applyFont="1" applyFill="1" applyBorder="1" applyAlignment="1" applyProtection="1">
      <alignment wrapText="1"/>
      <protection locked="0"/>
    </xf>
    <xf numFmtId="0" fontId="68" fillId="7" borderId="31" xfId="8" applyFont="1" applyFill="1" applyBorder="1" applyAlignment="1" applyProtection="1">
      <alignment horizontal="center"/>
      <protection locked="0"/>
    </xf>
    <xf numFmtId="0" fontId="68" fillId="7" borderId="26" xfId="8" applyFont="1" applyFill="1" applyBorder="1" applyAlignment="1" applyProtection="1">
      <alignment horizontal="center"/>
      <protection locked="0"/>
    </xf>
    <xf numFmtId="4" fontId="68" fillId="7" borderId="25" xfId="8" applyNumberFormat="1" applyFont="1" applyFill="1" applyBorder="1" applyAlignment="1" applyProtection="1">
      <alignment horizontal="right"/>
      <protection locked="0"/>
    </xf>
    <xf numFmtId="4" fontId="68" fillId="7" borderId="31" xfId="8" applyNumberFormat="1" applyFont="1" applyFill="1" applyBorder="1" applyAlignment="1" applyProtection="1">
      <alignment horizontal="right"/>
      <protection locked="0"/>
    </xf>
    <xf numFmtId="4" fontId="68" fillId="7" borderId="30" xfId="8" applyNumberFormat="1" applyFont="1" applyFill="1" applyBorder="1" applyAlignment="1" applyProtection="1">
      <alignment horizontal="right"/>
      <protection locked="0"/>
    </xf>
    <xf numFmtId="39" fontId="71" fillId="7" borderId="31" xfId="8" applyNumberFormat="1" applyFont="1" applyFill="1" applyBorder="1" applyProtection="1">
      <protection locked="0"/>
    </xf>
    <xf numFmtId="39" fontId="71" fillId="7" borderId="26" xfId="8" applyNumberFormat="1" applyFont="1" applyFill="1" applyBorder="1" applyAlignment="1" applyProtection="1">
      <alignment horizontal="center"/>
      <protection locked="0"/>
    </xf>
    <xf numFmtId="39" fontId="71" fillId="7" borderId="26" xfId="8" applyNumberFormat="1" applyFont="1" applyFill="1" applyBorder="1" applyAlignment="1" applyProtection="1">
      <alignment horizontal="center" wrapText="1"/>
      <protection locked="0"/>
    </xf>
    <xf numFmtId="0" fontId="3" fillId="0" borderId="0" xfId="8" applyFont="1" applyBorder="1" applyAlignment="1" applyProtection="1">
      <alignment horizontal="right" wrapText="1"/>
    </xf>
    <xf numFmtId="0" fontId="15" fillId="0" borderId="0" xfId="8" applyFont="1" applyBorder="1" applyAlignment="1" applyProtection="1">
      <alignment wrapText="1"/>
      <protection locked="0"/>
    </xf>
    <xf numFmtId="0" fontId="24" fillId="0" borderId="15" xfId="8" applyFont="1" applyBorder="1" applyAlignment="1">
      <alignment horizontal="center"/>
    </xf>
    <xf numFmtId="0" fontId="24" fillId="0" borderId="0" xfId="8" applyFont="1" applyAlignment="1">
      <alignment horizontal="center"/>
    </xf>
    <xf numFmtId="0" fontId="24" fillId="0" borderId="0" xfId="8" applyFont="1" applyBorder="1" applyAlignment="1">
      <alignment horizontal="center"/>
    </xf>
    <xf numFmtId="0" fontId="15" fillId="0" borderId="15" xfId="8" applyFont="1" applyBorder="1"/>
    <xf numFmtId="0" fontId="15" fillId="0" borderId="0" xfId="8" applyFont="1"/>
    <xf numFmtId="0" fontId="21" fillId="0" borderId="15" xfId="8" applyFont="1" applyBorder="1"/>
    <xf numFmtId="171" fontId="15" fillId="0" borderId="0" xfId="8" applyNumberFormat="1" applyFont="1" applyBorder="1" applyAlignment="1" applyProtection="1">
      <protection locked="0"/>
    </xf>
    <xf numFmtId="0" fontId="2" fillId="0" borderId="3" xfId="8" applyFont="1" applyBorder="1"/>
    <xf numFmtId="0" fontId="2" fillId="0" borderId="9" xfId="8" applyFont="1" applyBorder="1" applyAlignment="1">
      <alignment wrapText="1"/>
    </xf>
    <xf numFmtId="0" fontId="2" fillId="0" borderId="15" xfId="15" applyFont="1" applyBorder="1"/>
    <xf numFmtId="0" fontId="2" fillId="2" borderId="0" xfId="15" applyFont="1" applyFill="1" applyBorder="1" applyAlignment="1">
      <alignment horizontal="center"/>
    </xf>
    <xf numFmtId="0" fontId="2" fillId="2" borderId="0" xfId="15" applyFont="1" applyFill="1" applyBorder="1"/>
    <xf numFmtId="4" fontId="2" fillId="2" borderId="0" xfId="15" applyNumberFormat="1" applyFont="1" applyFill="1" applyBorder="1"/>
    <xf numFmtId="4" fontId="2" fillId="2" borderId="0" xfId="15" applyNumberFormat="1" applyFont="1" applyFill="1" applyBorder="1" applyAlignment="1">
      <alignment wrapText="1"/>
    </xf>
    <xf numFmtId="0" fontId="2" fillId="2" borderId="0" xfId="15" applyFont="1" applyFill="1" applyBorder="1" applyAlignment="1">
      <alignment wrapText="1"/>
    </xf>
    <xf numFmtId="0" fontId="2" fillId="0" borderId="16" xfId="15" applyFont="1" applyBorder="1"/>
    <xf numFmtId="0" fontId="2" fillId="0" borderId="0" xfId="15" applyFont="1"/>
    <xf numFmtId="0" fontId="25" fillId="2" borderId="0" xfId="15" applyFont="1" applyFill="1" applyBorder="1" applyAlignment="1">
      <alignment horizontal="center"/>
    </xf>
    <xf numFmtId="0" fontId="22" fillId="0" borderId="0" xfId="15" applyFont="1"/>
    <xf numFmtId="0" fontId="11" fillId="2" borderId="0" xfId="15" applyFont="1" applyFill="1" applyBorder="1" applyAlignment="1">
      <alignment horizontal="right"/>
    </xf>
    <xf numFmtId="0" fontId="22" fillId="2" borderId="0" xfId="15" applyFont="1" applyFill="1" applyBorder="1" applyAlignment="1">
      <alignment horizontal="center" wrapText="1"/>
    </xf>
    <xf numFmtId="0" fontId="11" fillId="2" borderId="0" xfId="15" applyFont="1" applyFill="1" applyBorder="1" applyAlignment="1">
      <alignment wrapText="1"/>
    </xf>
    <xf numFmtId="0" fontId="20" fillId="2" borderId="0" xfId="15" applyFont="1" applyFill="1" applyBorder="1" applyAlignment="1">
      <alignment wrapText="1"/>
    </xf>
    <xf numFmtId="0" fontId="2" fillId="0" borderId="15" xfId="15" applyFont="1" applyBorder="1" applyAlignment="1">
      <alignment horizontal="center" vertical="center"/>
    </xf>
    <xf numFmtId="1" fontId="69" fillId="7" borderId="32" xfId="15" applyNumberFormat="1" applyFont="1" applyFill="1" applyBorder="1" applyAlignment="1">
      <alignment horizontal="center" vertical="center"/>
    </xf>
    <xf numFmtId="49" fontId="69" fillId="7" borderId="25" xfId="15" applyNumberFormat="1" applyFont="1" applyFill="1" applyBorder="1" applyAlignment="1">
      <alignment horizontal="center" vertical="center" wrapText="1"/>
    </xf>
    <xf numFmtId="0" fontId="2" fillId="0" borderId="16" xfId="15" applyFont="1" applyBorder="1" applyAlignment="1">
      <alignment horizontal="center" vertical="center"/>
    </xf>
    <xf numFmtId="0" fontId="2" fillId="0" borderId="0" xfId="15" applyFont="1" applyAlignment="1">
      <alignment horizontal="center" vertical="center"/>
    </xf>
    <xf numFmtId="49" fontId="10" fillId="2" borderId="25" xfId="15" applyNumberFormat="1" applyFont="1" applyFill="1" applyBorder="1" applyAlignment="1" applyProtection="1">
      <alignment horizontal="center" vertical="center"/>
      <protection locked="0"/>
    </xf>
    <xf numFmtId="49" fontId="10" fillId="2" borderId="25" xfId="15" applyNumberFormat="1" applyFont="1" applyFill="1" applyBorder="1" applyAlignment="1" applyProtection="1">
      <alignment wrapText="1"/>
      <protection locked="0"/>
    </xf>
    <xf numFmtId="0" fontId="2" fillId="0" borderId="0" xfId="15" applyFont="1" applyProtection="1">
      <protection locked="0"/>
    </xf>
    <xf numFmtId="49" fontId="47" fillId="2" borderId="25" xfId="15" applyNumberFormat="1" applyFont="1" applyFill="1" applyBorder="1" applyAlignment="1">
      <alignment horizontal="center" vertical="top"/>
    </xf>
    <xf numFmtId="49" fontId="37" fillId="2" borderId="25" xfId="15" applyNumberFormat="1" applyFont="1" applyFill="1" applyBorder="1" applyAlignment="1">
      <alignment vertical="top" wrapText="1"/>
    </xf>
    <xf numFmtId="0" fontId="69" fillId="7" borderId="30" xfId="15" applyFont="1" applyFill="1" applyBorder="1" applyAlignment="1" applyProtection="1">
      <alignment horizontal="center"/>
      <protection locked="0"/>
    </xf>
    <xf numFmtId="0" fontId="69" fillId="7" borderId="31" xfId="15" applyFont="1" applyFill="1" applyBorder="1" applyAlignment="1" applyProtection="1">
      <protection locked="0"/>
    </xf>
    <xf numFmtId="0" fontId="69" fillId="7" borderId="26" xfId="15" applyFont="1" applyFill="1" applyBorder="1" applyAlignment="1" applyProtection="1">
      <alignment horizontal="right" wrapText="1"/>
    </xf>
    <xf numFmtId="4" fontId="69" fillId="7" borderId="25" xfId="15" applyNumberFormat="1" applyFont="1" applyFill="1" applyBorder="1" applyProtection="1"/>
    <xf numFmtId="4" fontId="69" fillId="7" borderId="25" xfId="15" applyNumberFormat="1" applyFont="1" applyFill="1" applyBorder="1" applyProtection="1">
      <protection locked="0"/>
    </xf>
    <xf numFmtId="0" fontId="73" fillId="7" borderId="25" xfId="15" applyFont="1" applyFill="1" applyBorder="1" applyAlignment="1" applyProtection="1">
      <alignment wrapText="1"/>
      <protection locked="0"/>
    </xf>
    <xf numFmtId="0" fontId="10" fillId="2" borderId="0" xfId="15" applyFont="1" applyFill="1" applyBorder="1" applyAlignment="1">
      <alignment horizontal="center"/>
    </xf>
    <xf numFmtId="4" fontId="11" fillId="2" borderId="0" xfId="15" applyNumberFormat="1" applyFont="1" applyFill="1" applyBorder="1"/>
    <xf numFmtId="0" fontId="22" fillId="2" borderId="0" xfId="15" applyFont="1" applyFill="1" applyBorder="1"/>
    <xf numFmtId="0" fontId="2" fillId="2" borderId="9" xfId="15" applyFont="1" applyFill="1" applyBorder="1" applyAlignment="1">
      <alignment horizontal="center"/>
    </xf>
    <xf numFmtId="0" fontId="2" fillId="2" borderId="9" xfId="15" applyFont="1" applyFill="1" applyBorder="1"/>
    <xf numFmtId="0" fontId="2" fillId="2" borderId="9" xfId="15" applyFont="1" applyFill="1" applyBorder="1" applyAlignment="1">
      <alignment wrapText="1"/>
    </xf>
    <xf numFmtId="0" fontId="2" fillId="0" borderId="0" xfId="15" applyFont="1" applyAlignment="1">
      <alignment horizontal="center"/>
    </xf>
    <xf numFmtId="0" fontId="2" fillId="0" borderId="0" xfId="15" applyFont="1" applyAlignment="1">
      <alignment wrapText="1"/>
    </xf>
    <xf numFmtId="0" fontId="20" fillId="4" borderId="0" xfId="1" applyFont="1" applyFill="1" applyBorder="1" applyAlignment="1" applyProtection="1">
      <alignment horizontal="right"/>
    </xf>
    <xf numFmtId="0" fontId="12" fillId="0" borderId="0" xfId="1" applyFont="1" applyFill="1" applyBorder="1" applyAlignment="1" applyProtection="1">
      <alignment horizontal="center"/>
      <protection locked="0"/>
    </xf>
    <xf numFmtId="0" fontId="8" fillId="0" borderId="0" xfId="8" applyFont="1" applyBorder="1" applyAlignment="1">
      <alignment horizontal="center"/>
    </xf>
    <xf numFmtId="43" fontId="15" fillId="2" borderId="31" xfId="6" applyFont="1" applyFill="1" applyBorder="1" applyAlignment="1" applyProtection="1">
      <alignment horizontal="center" vertical="center" wrapText="1"/>
      <protection locked="0"/>
    </xf>
    <xf numFmtId="43" fontId="15" fillId="2" borderId="26" xfId="6" applyFont="1" applyFill="1" applyBorder="1" applyAlignment="1" applyProtection="1">
      <alignment horizontal="center" vertical="center" wrapText="1"/>
      <protection locked="0"/>
    </xf>
    <xf numFmtId="43" fontId="68" fillId="7" borderId="25" xfId="9" applyFont="1" applyFill="1" applyBorder="1" applyAlignment="1">
      <alignment horizontal="center" vertical="center" wrapText="1"/>
    </xf>
    <xf numFmtId="0" fontId="27" fillId="2" borderId="0" xfId="0" applyFont="1" applyFill="1"/>
    <xf numFmtId="174" fontId="27" fillId="2" borderId="0" xfId="0" applyNumberFormat="1" applyFont="1" applyFill="1"/>
    <xf numFmtId="0" fontId="27" fillId="2" borderId="0" xfId="0" applyFont="1" applyFill="1" applyAlignment="1">
      <alignment horizontal="left"/>
    </xf>
    <xf numFmtId="0" fontId="27" fillId="2" borderId="0" xfId="0" applyFont="1" applyFill="1" applyAlignment="1">
      <alignment wrapText="1"/>
    </xf>
    <xf numFmtId="0" fontId="27" fillId="2" borderId="0" xfId="0" applyFont="1" applyFill="1" applyAlignment="1">
      <alignment horizontal="center"/>
    </xf>
    <xf numFmtId="174" fontId="27" fillId="2" borderId="0" xfId="0" applyNumberFormat="1" applyFont="1" applyFill="1" applyAlignment="1">
      <alignment horizontal="center"/>
    </xf>
    <xf numFmtId="174" fontId="11" fillId="2" borderId="0" xfId="0" applyNumberFormat="1" applyFont="1" applyFill="1" applyAlignment="1">
      <alignment horizontal="center"/>
    </xf>
    <xf numFmtId="0" fontId="44" fillId="2" borderId="0" xfId="0" applyFont="1" applyFill="1" applyAlignment="1">
      <alignment horizontal="right"/>
    </xf>
    <xf numFmtId="172" fontId="27" fillId="0" borderId="25" xfId="0" applyNumberFormat="1" applyFont="1" applyBorder="1"/>
    <xf numFmtId="49" fontId="21" fillId="0" borderId="25" xfId="6" applyNumberFormat="1" applyFont="1" applyBorder="1" applyProtection="1"/>
    <xf numFmtId="174" fontId="44" fillId="2" borderId="0" xfId="0" applyNumberFormat="1" applyFont="1" applyFill="1" applyAlignment="1">
      <alignment horizontal="right"/>
    </xf>
    <xf numFmtId="0" fontId="44" fillId="0" borderId="0" xfId="0" applyFont="1" applyAlignment="1">
      <alignment horizontal="right"/>
    </xf>
    <xf numFmtId="0" fontId="27" fillId="0" borderId="0" xfId="0" applyFont="1" applyAlignment="1">
      <alignment horizontal="center"/>
    </xf>
    <xf numFmtId="0" fontId="29" fillId="2" borderId="0" xfId="0" applyFont="1" applyFill="1" applyAlignment="1">
      <alignment horizontal="right"/>
    </xf>
    <xf numFmtId="174" fontId="29" fillId="2" borderId="0" xfId="8" applyNumberFormat="1" applyFont="1" applyFill="1"/>
    <xf numFmtId="0" fontId="30" fillId="2" borderId="0" xfId="0" applyFont="1" applyFill="1" applyAlignment="1">
      <alignment wrapText="1"/>
    </xf>
    <xf numFmtId="174" fontId="30" fillId="2" borderId="0" xfId="8" applyNumberFormat="1" applyFont="1" applyFill="1"/>
    <xf numFmtId="49" fontId="29" fillId="2" borderId="0" xfId="8" quotePrefix="1" applyNumberFormat="1" applyFont="1" applyFill="1" applyAlignment="1">
      <alignment horizontal="center"/>
    </xf>
    <xf numFmtId="0" fontId="27" fillId="0" borderId="25" xfId="0" applyFont="1" applyBorder="1" applyAlignment="1">
      <alignment horizontal="center"/>
    </xf>
    <xf numFmtId="0" fontId="34" fillId="0" borderId="25" xfId="0" applyFont="1" applyBorder="1" applyAlignment="1">
      <alignment horizontal="center"/>
    </xf>
    <xf numFmtId="14" fontId="34" fillId="0" borderId="25" xfId="0" applyNumberFormat="1" applyFont="1" applyBorder="1" applyAlignment="1">
      <alignment horizontal="center" wrapText="1"/>
    </xf>
    <xf numFmtId="43" fontId="34" fillId="0" borderId="25" xfId="6" applyFont="1" applyFill="1" applyBorder="1"/>
    <xf numFmtId="0" fontId="34" fillId="0" borderId="25" xfId="0" applyFont="1" applyBorder="1" applyAlignment="1">
      <alignment wrapText="1"/>
    </xf>
    <xf numFmtId="0" fontId="30" fillId="2" borderId="25" xfId="0" applyFont="1" applyFill="1" applyBorder="1" applyProtection="1">
      <protection locked="0"/>
    </xf>
    <xf numFmtId="0" fontId="10" fillId="0" borderId="25" xfId="0" applyFont="1" applyBorder="1" applyAlignment="1" applyProtection="1">
      <alignment horizontal="center"/>
      <protection locked="0"/>
    </xf>
    <xf numFmtId="0" fontId="10" fillId="0" borderId="30" xfId="0" applyFont="1" applyBorder="1" applyAlignment="1" applyProtection="1">
      <alignment horizontal="center"/>
      <protection locked="0"/>
    </xf>
    <xf numFmtId="14" fontId="34" fillId="0" borderId="25" xfId="0" applyNumberFormat="1" applyFont="1" applyBorder="1" applyAlignment="1">
      <alignment horizontal="center"/>
    </xf>
    <xf numFmtId="0" fontId="34" fillId="0" borderId="25" xfId="0" applyFont="1" applyBorder="1"/>
    <xf numFmtId="0" fontId="34" fillId="0" borderId="25" xfId="0" applyFont="1" applyBorder="1" applyAlignment="1">
      <alignment horizontal="center" wrapText="1"/>
    </xf>
    <xf numFmtId="0" fontId="78" fillId="0" borderId="25" xfId="0" applyFont="1" applyBorder="1" applyAlignment="1" applyProtection="1">
      <alignment horizontal="left"/>
      <protection locked="0"/>
    </xf>
    <xf numFmtId="0" fontId="30" fillId="0" borderId="25" xfId="0" applyFont="1" applyBorder="1" applyProtection="1">
      <protection locked="0"/>
    </xf>
    <xf numFmtId="43" fontId="34" fillId="0" borderId="25" xfId="6" applyFont="1" applyBorder="1" applyAlignment="1">
      <alignment horizontal="right"/>
    </xf>
    <xf numFmtId="43" fontId="34" fillId="0" borderId="25" xfId="6" applyFont="1" applyFill="1" applyBorder="1" applyAlignment="1">
      <alignment horizontal="right"/>
    </xf>
    <xf numFmtId="43" fontId="34" fillId="0" borderId="25" xfId="6" applyFont="1" applyBorder="1" applyAlignment="1">
      <alignment horizontal="center"/>
    </xf>
    <xf numFmtId="0" fontId="34" fillId="0" borderId="25" xfId="0" applyFont="1" applyBorder="1" applyAlignment="1">
      <alignment horizontal="left"/>
    </xf>
    <xf numFmtId="0" fontId="34" fillId="0" borderId="25" xfId="0" applyFont="1" applyBorder="1" applyAlignment="1">
      <alignment horizontal="left" wrapText="1"/>
    </xf>
    <xf numFmtId="43" fontId="34" fillId="0" borderId="25" xfId="13" applyFont="1" applyBorder="1"/>
    <xf numFmtId="0" fontId="79" fillId="2" borderId="25" xfId="0" applyFont="1" applyFill="1" applyBorder="1" applyAlignment="1" applyProtection="1">
      <alignment horizontal="center"/>
      <protection locked="0"/>
    </xf>
    <xf numFmtId="4" fontId="15" fillId="2" borderId="25" xfId="0" applyNumberFormat="1" applyFont="1" applyFill="1" applyBorder="1" applyProtection="1">
      <protection locked="0"/>
    </xf>
    <xf numFmtId="4" fontId="15" fillId="2" borderId="30" xfId="0" applyNumberFormat="1" applyFont="1" applyFill="1" applyBorder="1" applyProtection="1">
      <protection locked="0"/>
    </xf>
    <xf numFmtId="43" fontId="34" fillId="0" borderId="25" xfId="13" applyFont="1" applyFill="1" applyBorder="1"/>
    <xf numFmtId="14" fontId="34" fillId="0" borderId="25" xfId="0" applyNumberFormat="1" applyFont="1" applyBorder="1" applyAlignment="1">
      <alignment horizontal="left" wrapText="1"/>
    </xf>
    <xf numFmtId="14" fontId="34" fillId="0" borderId="25" xfId="0" applyNumberFormat="1" applyFont="1" applyBorder="1" applyAlignment="1">
      <alignment horizontal="left"/>
    </xf>
    <xf numFmtId="0" fontId="109" fillId="0" borderId="25" xfId="0" applyFont="1" applyBorder="1" applyAlignment="1">
      <alignment wrapText="1"/>
    </xf>
    <xf numFmtId="0" fontId="34" fillId="0" borderId="25" xfId="0" applyFont="1" applyBorder="1" applyAlignment="1"/>
    <xf numFmtId="49" fontId="34" fillId="0" borderId="25" xfId="0" applyNumberFormat="1" applyFont="1" applyBorder="1" applyAlignment="1">
      <alignment horizontal="center"/>
    </xf>
    <xf numFmtId="43" fontId="34" fillId="0" borderId="25" xfId="6" applyFont="1" applyBorder="1" applyAlignment="1">
      <alignment wrapText="1"/>
    </xf>
    <xf numFmtId="0" fontId="34" fillId="0" borderId="25" xfId="0" applyFont="1" applyBorder="1" applyAlignment="1">
      <alignment horizontal="left" vertical="top" wrapText="1"/>
    </xf>
    <xf numFmtId="14" fontId="110" fillId="0" borderId="25" xfId="0" applyNumberFormat="1" applyFont="1" applyBorder="1" applyAlignment="1">
      <alignment horizontal="center"/>
    </xf>
    <xf numFmtId="43" fontId="34" fillId="0" borderId="30" xfId="6" applyFont="1" applyBorder="1"/>
    <xf numFmtId="0" fontId="52" fillId="0" borderId="25" xfId="0" applyFont="1" applyBorder="1" applyAlignment="1">
      <alignment horizontal="center"/>
    </xf>
    <xf numFmtId="14" fontId="52" fillId="0" borderId="25" xfId="0" applyNumberFormat="1" applyFont="1" applyBorder="1" applyAlignment="1">
      <alignment horizontal="center"/>
    </xf>
    <xf numFmtId="43" fontId="111" fillId="0" borderId="30" xfId="6" applyFont="1" applyBorder="1"/>
    <xf numFmtId="0" fontId="52" fillId="0" borderId="25" xfId="0" applyFont="1" applyBorder="1"/>
    <xf numFmtId="0" fontId="52" fillId="0" borderId="25" xfId="0" applyFont="1" applyBorder="1" applyAlignment="1">
      <alignment wrapText="1"/>
    </xf>
    <xf numFmtId="14" fontId="111" fillId="0" borderId="25" xfId="0" applyNumberFormat="1" applyFont="1" applyBorder="1" applyAlignment="1">
      <alignment horizontal="center"/>
    </xf>
    <xf numFmtId="43" fontId="52" fillId="0" borderId="25" xfId="6" applyFont="1" applyBorder="1"/>
    <xf numFmtId="0" fontId="52" fillId="0" borderId="2" xfId="0" applyFont="1" applyBorder="1"/>
    <xf numFmtId="43" fontId="111" fillId="0" borderId="25" xfId="6" applyFont="1" applyFill="1" applyBorder="1" applyAlignment="1">
      <alignment horizontal="left"/>
    </xf>
    <xf numFmtId="0" fontId="111" fillId="0" borderId="25" xfId="0" applyFont="1" applyBorder="1" applyAlignment="1">
      <alignment wrapText="1"/>
    </xf>
    <xf numFmtId="0" fontId="19" fillId="18" borderId="43" xfId="0" applyFont="1" applyFill="1" applyBorder="1" applyAlignment="1" applyProtection="1">
      <alignment horizontal="right"/>
      <protection locked="0"/>
    </xf>
    <xf numFmtId="174" fontId="21" fillId="18" borderId="22" xfId="0" applyNumberFormat="1" applyFont="1" applyFill="1" applyBorder="1" applyProtection="1">
      <protection locked="0"/>
    </xf>
    <xf numFmtId="4" fontId="19" fillId="18" borderId="23" xfId="6" applyNumberFormat="1" applyFont="1" applyFill="1" applyBorder="1" applyProtection="1">
      <protection locked="0"/>
    </xf>
    <xf numFmtId="0" fontId="21" fillId="18" borderId="22" xfId="0" applyFont="1" applyFill="1" applyBorder="1" applyAlignment="1" applyProtection="1">
      <alignment horizontal="left"/>
      <protection locked="0"/>
    </xf>
    <xf numFmtId="0" fontId="21" fillId="18" borderId="22" xfId="0" applyFont="1" applyFill="1" applyBorder="1" applyAlignment="1" applyProtection="1">
      <alignment wrapText="1"/>
      <protection locked="0"/>
    </xf>
    <xf numFmtId="0" fontId="21" fillId="18" borderId="22" xfId="0" applyFont="1" applyFill="1" applyBorder="1" applyAlignment="1" applyProtection="1">
      <alignment horizontal="center"/>
      <protection locked="0"/>
    </xf>
    <xf numFmtId="174" fontId="21" fillId="18" borderId="22" xfId="0" applyNumberFormat="1" applyFont="1" applyFill="1" applyBorder="1" applyAlignment="1" applyProtection="1">
      <alignment horizontal="center"/>
      <protection locked="0"/>
    </xf>
    <xf numFmtId="4" fontId="19" fillId="18" borderId="33" xfId="6" applyNumberFormat="1" applyFont="1" applyFill="1" applyBorder="1" applyProtection="1">
      <protection locked="0"/>
    </xf>
    <xf numFmtId="4" fontId="19" fillId="18" borderId="25" xfId="6" applyNumberFormat="1" applyFont="1" applyFill="1" applyBorder="1" applyProtection="1">
      <protection locked="0"/>
    </xf>
    <xf numFmtId="0" fontId="19" fillId="0" borderId="0" xfId="0" applyFont="1"/>
    <xf numFmtId="174" fontId="15" fillId="0" borderId="0" xfId="0" applyNumberFormat="1" applyFont="1" applyProtection="1">
      <protection locked="0"/>
    </xf>
    <xf numFmtId="0" fontId="21"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174" fontId="44" fillId="0" borderId="0" xfId="0" applyNumberFormat="1" applyFont="1"/>
    <xf numFmtId="0" fontId="12" fillId="0" borderId="0" xfId="0" applyFont="1" applyAlignment="1">
      <alignment horizontal="center"/>
    </xf>
    <xf numFmtId="0" fontId="12" fillId="0" borderId="0" xfId="0" applyFont="1"/>
    <xf numFmtId="0" fontId="56" fillId="0" borderId="0" xfId="0" applyFont="1" applyBorder="1"/>
    <xf numFmtId="174" fontId="27" fillId="0" borderId="0" xfId="0" applyNumberFormat="1" applyFont="1" applyProtection="1">
      <protection locked="0"/>
    </xf>
    <xf numFmtId="171" fontId="21" fillId="0" borderId="0" xfId="8" applyNumberFormat="1" applyFont="1" applyProtection="1">
      <protection locked="0"/>
    </xf>
    <xf numFmtId="171" fontId="15" fillId="0" borderId="0" xfId="8" applyNumberFormat="1" applyFont="1" applyAlignment="1" applyProtection="1">
      <alignment horizontal="center"/>
      <protection locked="0"/>
    </xf>
    <xf numFmtId="171" fontId="15" fillId="0" borderId="0" xfId="8" applyNumberFormat="1" applyFont="1" applyProtection="1">
      <protection locked="0"/>
    </xf>
    <xf numFmtId="174" fontId="11" fillId="0" borderId="0" xfId="0" applyNumberFormat="1" applyFont="1" applyBorder="1"/>
    <xf numFmtId="0" fontId="21" fillId="11" borderId="32" xfId="0" applyFont="1" applyFill="1" applyBorder="1" applyAlignment="1">
      <alignment horizontal="center" vertical="top"/>
    </xf>
    <xf numFmtId="49" fontId="19" fillId="11" borderId="25" xfId="0" applyNumberFormat="1" applyFont="1" applyFill="1" applyBorder="1" applyAlignment="1">
      <alignment horizontal="center" vertical="center" wrapText="1"/>
    </xf>
    <xf numFmtId="49" fontId="19" fillId="11" borderId="21" xfId="0" applyNumberFormat="1" applyFont="1" applyFill="1" applyBorder="1" applyAlignment="1">
      <alignment horizontal="center" vertical="center" wrapText="1"/>
    </xf>
    <xf numFmtId="49" fontId="19" fillId="11" borderId="30" xfId="0" applyNumberFormat="1" applyFont="1" applyFill="1" applyBorder="1" applyAlignment="1">
      <alignment vertical="center" wrapText="1"/>
    </xf>
    <xf numFmtId="4" fontId="19" fillId="11" borderId="25" xfId="0" applyNumberFormat="1" applyFont="1" applyFill="1" applyBorder="1" applyAlignment="1">
      <alignment horizontal="center" vertical="center" wrapText="1"/>
    </xf>
    <xf numFmtId="49" fontId="0" fillId="0" borderId="0" xfId="0" applyNumberFormat="1"/>
    <xf numFmtId="0" fontId="0" fillId="0" borderId="0" xfId="0" applyAlignment="1">
      <alignment horizontal="right"/>
    </xf>
    <xf numFmtId="0" fontId="0" fillId="0" borderId="0" xfId="0" applyAlignment="1">
      <alignment horizontal="left"/>
    </xf>
    <xf numFmtId="49" fontId="2" fillId="2" borderId="28" xfId="1" applyNumberFormat="1" applyFont="1" applyFill="1" applyBorder="1"/>
    <xf numFmtId="0" fontId="2" fillId="2" borderId="28" xfId="1" applyFont="1" applyFill="1" applyBorder="1" applyAlignment="1">
      <alignment horizontal="right"/>
    </xf>
    <xf numFmtId="0" fontId="2" fillId="2" borderId="28" xfId="1" applyFont="1" applyFill="1" applyBorder="1" applyAlignment="1">
      <alignment horizontal="left"/>
    </xf>
    <xf numFmtId="49" fontId="4" fillId="2" borderId="0" xfId="1" applyNumberFormat="1" applyFont="1" applyFill="1"/>
    <xf numFmtId="0" fontId="4" fillId="2" borderId="0" xfId="1" applyFont="1" applyFill="1"/>
    <xf numFmtId="0" fontId="4" fillId="2" borderId="0" xfId="1" applyFont="1" applyFill="1" applyAlignment="1">
      <alignment horizontal="center"/>
    </xf>
    <xf numFmtId="0" fontId="4" fillId="2" borderId="0" xfId="1" applyFont="1" applyFill="1" applyAlignment="1">
      <alignment horizontal="right"/>
    </xf>
    <xf numFmtId="0" fontId="4" fillId="2" borderId="0" xfId="1" applyFont="1" applyFill="1" applyAlignment="1">
      <alignment horizontal="left"/>
    </xf>
    <xf numFmtId="0" fontId="5" fillId="2" borderId="0" xfId="1" applyFont="1" applyFill="1" applyAlignment="1">
      <alignment horizontal="center"/>
    </xf>
    <xf numFmtId="49" fontId="9" fillId="2" borderId="0" xfId="0" applyNumberFormat="1"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right"/>
    </xf>
    <xf numFmtId="0" fontId="9" fillId="2" borderId="0" xfId="0" applyFont="1" applyFill="1" applyAlignment="1">
      <alignment horizontal="left"/>
    </xf>
    <xf numFmtId="172" fontId="30" fillId="2" borderId="25" xfId="0" applyNumberFormat="1" applyFont="1" applyFill="1" applyBorder="1"/>
    <xf numFmtId="0" fontId="29" fillId="2" borderId="0" xfId="0" applyFont="1" applyFill="1" applyAlignment="1">
      <alignment horizontal="left"/>
    </xf>
    <xf numFmtId="49" fontId="30" fillId="2" borderId="25" xfId="6" applyNumberFormat="1" applyFont="1" applyFill="1" applyBorder="1" applyAlignment="1"/>
    <xf numFmtId="49" fontId="30" fillId="2" borderId="25" xfId="6" applyNumberFormat="1" applyFont="1" applyFill="1" applyBorder="1" applyAlignment="1">
      <alignment horizontal="center"/>
    </xf>
    <xf numFmtId="49" fontId="2" fillId="2" borderId="9" xfId="1" applyNumberFormat="1" applyFont="1" applyFill="1" applyBorder="1" applyAlignment="1">
      <alignment horizontal="center"/>
    </xf>
    <xf numFmtId="0" fontId="2" fillId="2" borderId="9" xfId="1" applyFont="1" applyFill="1" applyBorder="1" applyAlignment="1">
      <alignment horizontal="right"/>
    </xf>
    <xf numFmtId="0" fontId="2" fillId="2" borderId="9" xfId="1" applyFont="1" applyFill="1" applyBorder="1" applyAlignment="1">
      <alignment horizontal="left"/>
    </xf>
    <xf numFmtId="49" fontId="68" fillId="7" borderId="25" xfId="1" applyNumberFormat="1" applyFont="1" applyFill="1" applyBorder="1" applyAlignment="1">
      <alignment horizontal="center" vertical="center" wrapText="1"/>
    </xf>
    <xf numFmtId="0" fontId="68" fillId="7" borderId="25" xfId="1" applyFont="1" applyFill="1" applyBorder="1" applyAlignment="1">
      <alignment horizontal="right" vertical="center" wrapText="1"/>
    </xf>
    <xf numFmtId="0" fontId="68" fillId="7" borderId="25" xfId="1" applyFont="1" applyFill="1" applyBorder="1" applyAlignment="1">
      <alignment horizontal="left" vertical="center" wrapText="1"/>
    </xf>
    <xf numFmtId="0" fontId="112" fillId="2" borderId="25" xfId="1" applyFont="1" applyFill="1" applyBorder="1" applyAlignment="1" applyProtection="1">
      <alignment horizontal="center" vertical="center" wrapText="1"/>
      <protection locked="0"/>
    </xf>
    <xf numFmtId="0" fontId="113" fillId="2" borderId="25" xfId="1" applyFont="1" applyFill="1" applyBorder="1" applyAlignment="1" applyProtection="1">
      <alignment horizontal="center" vertical="center" wrapText="1"/>
      <protection locked="0"/>
    </xf>
    <xf numFmtId="49" fontId="113" fillId="2" borderId="25" xfId="1" applyNumberFormat="1" applyFont="1" applyFill="1" applyBorder="1" applyAlignment="1" applyProtection="1">
      <alignment horizontal="center" vertical="center" wrapText="1"/>
      <protection locked="0"/>
    </xf>
    <xf numFmtId="14" fontId="113" fillId="2" borderId="2" xfId="1" applyNumberFormat="1" applyFont="1" applyFill="1" applyBorder="1" applyProtection="1">
      <protection locked="0"/>
    </xf>
    <xf numFmtId="0" fontId="114" fillId="0" borderId="25" xfId="0" applyFont="1" applyBorder="1" applyAlignment="1">
      <alignment horizontal="center"/>
    </xf>
    <xf numFmtId="0" fontId="113" fillId="2" borderId="2" xfId="1" applyFont="1" applyFill="1" applyBorder="1" applyAlignment="1" applyProtection="1">
      <alignment horizontal="center"/>
      <protection locked="0"/>
    </xf>
    <xf numFmtId="0" fontId="114" fillId="0" borderId="25" xfId="0" applyFont="1" applyBorder="1"/>
    <xf numFmtId="0" fontId="113" fillId="2" borderId="2" xfId="1" applyFont="1" applyFill="1" applyBorder="1" applyProtection="1">
      <protection locked="0"/>
    </xf>
    <xf numFmtId="0" fontId="113" fillId="2" borderId="9" xfId="1" applyFont="1" applyFill="1" applyBorder="1" applyAlignment="1" applyProtection="1">
      <alignment horizontal="center"/>
      <protection locked="0"/>
    </xf>
    <xf numFmtId="4" fontId="114" fillId="0" borderId="25" xfId="0" applyNumberFormat="1" applyFont="1" applyBorder="1" applyAlignment="1">
      <alignment horizontal="center"/>
    </xf>
    <xf numFmtId="49" fontId="114" fillId="0" borderId="25" xfId="0" applyNumberFormat="1" applyFont="1" applyBorder="1" applyAlignment="1">
      <alignment horizontal="center"/>
    </xf>
    <xf numFmtId="4" fontId="114" fillId="0" borderId="25" xfId="0" applyNumberFormat="1" applyFont="1" applyFill="1" applyBorder="1" applyAlignment="1">
      <alignment horizontal="center"/>
    </xf>
    <xf numFmtId="4" fontId="114" fillId="2" borderId="25" xfId="0" applyNumberFormat="1" applyFont="1" applyFill="1" applyBorder="1" applyAlignment="1">
      <alignment horizontal="center"/>
    </xf>
    <xf numFmtId="0" fontId="114" fillId="0" borderId="25" xfId="0" applyNumberFormat="1" applyFont="1" applyBorder="1" applyAlignment="1">
      <alignment horizontal="center"/>
    </xf>
    <xf numFmtId="0" fontId="114" fillId="0" borderId="2" xfId="0" applyFont="1" applyBorder="1" applyAlignment="1">
      <alignment horizontal="center"/>
    </xf>
    <xf numFmtId="4" fontId="114" fillId="0" borderId="2" xfId="0" applyNumberFormat="1" applyFont="1" applyBorder="1" applyAlignment="1">
      <alignment horizontal="center"/>
    </xf>
    <xf numFmtId="0" fontId="114" fillId="0" borderId="25" xfId="0" applyFont="1" applyBorder="1" applyAlignment="1">
      <alignment horizontal="left"/>
    </xf>
    <xf numFmtId="0" fontId="114" fillId="0" borderId="25" xfId="0" applyFont="1" applyBorder="1" applyAlignment="1"/>
    <xf numFmtId="49" fontId="114" fillId="0" borderId="25" xfId="0" applyNumberFormat="1" applyFont="1" applyFill="1" applyBorder="1" applyAlignment="1">
      <alignment horizontal="center"/>
    </xf>
    <xf numFmtId="0" fontId="114" fillId="0" borderId="25" xfId="0" applyFont="1" applyFill="1" applyBorder="1" applyAlignment="1">
      <alignment horizontal="center"/>
    </xf>
    <xf numFmtId="0" fontId="114" fillId="0" borderId="25" xfId="0" applyFont="1" applyBorder="1" applyAlignment="1">
      <alignment horizontal="left" wrapText="1"/>
    </xf>
    <xf numFmtId="49" fontId="15" fillId="19" borderId="25" xfId="1" applyNumberFormat="1" applyFont="1" applyFill="1" applyBorder="1" applyAlignment="1" applyProtection="1">
      <alignment horizontal="center" vertical="center" wrapText="1"/>
      <protection locked="0"/>
    </xf>
    <xf numFmtId="0" fontId="15" fillId="19" borderId="31" xfId="1" applyFont="1" applyFill="1" applyBorder="1" applyProtection="1">
      <protection locked="0"/>
    </xf>
    <xf numFmtId="49" fontId="79" fillId="19" borderId="31" xfId="1" applyNumberFormat="1" applyFont="1" applyFill="1" applyBorder="1" applyAlignment="1" applyProtection="1">
      <alignment horizontal="center"/>
      <protection locked="0"/>
    </xf>
    <xf numFmtId="0" fontId="15" fillId="19" borderId="31" xfId="1" applyFont="1" applyFill="1" applyBorder="1" applyAlignment="1" applyProtection="1">
      <alignment horizontal="center"/>
      <protection locked="0"/>
    </xf>
    <xf numFmtId="0" fontId="12" fillId="19" borderId="31" xfId="1" applyFont="1" applyFill="1" applyBorder="1" applyAlignment="1" applyProtection="1">
      <alignment horizontal="right"/>
      <protection locked="0"/>
    </xf>
    <xf numFmtId="0" fontId="12" fillId="19" borderId="31" xfId="1" applyFont="1" applyFill="1" applyBorder="1" applyAlignment="1" applyProtection="1">
      <alignment horizontal="left"/>
      <protection locked="0"/>
    </xf>
    <xf numFmtId="0" fontId="12" fillId="19" borderId="31" xfId="1" applyFont="1" applyFill="1" applyBorder="1" applyProtection="1">
      <protection locked="0"/>
    </xf>
    <xf numFmtId="0" fontId="12" fillId="19" borderId="31" xfId="1" applyFont="1" applyFill="1" applyBorder="1" applyAlignment="1" applyProtection="1">
      <alignment horizontal="center"/>
      <protection locked="0"/>
    </xf>
    <xf numFmtId="0" fontId="12" fillId="19" borderId="26" xfId="1" applyFont="1" applyFill="1" applyBorder="1" applyAlignment="1" applyProtection="1">
      <alignment horizontal="center"/>
      <protection locked="0"/>
    </xf>
    <xf numFmtId="43" fontId="8" fillId="19" borderId="25" xfId="6" applyFont="1" applyFill="1" applyBorder="1" applyProtection="1">
      <protection locked="0"/>
    </xf>
    <xf numFmtId="0" fontId="14" fillId="2" borderId="0" xfId="1" applyFont="1" applyFill="1" applyAlignment="1" applyProtection="1">
      <alignment horizontal="center"/>
      <protection locked="0"/>
    </xf>
    <xf numFmtId="0" fontId="13" fillId="2" borderId="0" xfId="1" applyFont="1" applyFill="1" applyProtection="1">
      <protection locked="0"/>
    </xf>
    <xf numFmtId="0" fontId="2" fillId="2" borderId="0" xfId="1" applyFont="1" applyFill="1" applyAlignment="1">
      <alignment horizontal="right"/>
    </xf>
    <xf numFmtId="0" fontId="2" fillId="2" borderId="0" xfId="1" applyFont="1" applyFill="1" applyAlignment="1">
      <alignment horizontal="left"/>
    </xf>
    <xf numFmtId="0" fontId="12" fillId="2" borderId="0" xfId="1" applyFont="1" applyFill="1" applyAlignment="1">
      <alignment horizontal="right"/>
    </xf>
    <xf numFmtId="0" fontId="3" fillId="2" borderId="0" xfId="1" applyFont="1" applyFill="1" applyAlignment="1">
      <alignment horizontal="right"/>
    </xf>
    <xf numFmtId="49" fontId="115" fillId="0" borderId="0" xfId="0" applyNumberFormat="1" applyFont="1"/>
    <xf numFmtId="0" fontId="115" fillId="0" borderId="0" xfId="0" applyFont="1"/>
    <xf numFmtId="0" fontId="116" fillId="0" borderId="0" xfId="1" applyFont="1"/>
    <xf numFmtId="0" fontId="117" fillId="0" borderId="0" xfId="0" applyFont="1"/>
    <xf numFmtId="0" fontId="117" fillId="0" borderId="0" xfId="0" applyFont="1" applyAlignment="1">
      <alignment horizontal="center"/>
    </xf>
    <xf numFmtId="0" fontId="118" fillId="0" borderId="0" xfId="1" applyFont="1" applyAlignment="1">
      <alignment horizontal="center"/>
    </xf>
    <xf numFmtId="0" fontId="116" fillId="0" borderId="0" xfId="1" applyFont="1" applyAlignment="1">
      <alignment horizontal="center"/>
    </xf>
    <xf numFmtId="0" fontId="119" fillId="0" borderId="0" xfId="0" applyFont="1" applyAlignment="1">
      <alignment horizontal="center"/>
    </xf>
    <xf numFmtId="0" fontId="120" fillId="0" borderId="0" xfId="0" applyFont="1"/>
    <xf numFmtId="0" fontId="120" fillId="0" borderId="0" xfId="0" applyFont="1" applyAlignment="1">
      <alignment horizontal="center"/>
    </xf>
    <xf numFmtId="171" fontId="119" fillId="0" borderId="0" xfId="0" applyNumberFormat="1" applyFont="1" applyAlignment="1">
      <alignment horizontal="center"/>
    </xf>
    <xf numFmtId="171" fontId="117" fillId="0" borderId="0" xfId="0" applyNumberFormat="1" applyFont="1"/>
    <xf numFmtId="171" fontId="117" fillId="0" borderId="0" xfId="0" applyNumberFormat="1" applyFont="1" applyAlignment="1">
      <alignment horizontal="center"/>
    </xf>
    <xf numFmtId="171" fontId="119" fillId="2" borderId="0" xfId="0" applyNumberFormat="1" applyFont="1" applyFill="1" applyAlignment="1">
      <alignment horizontal="center"/>
    </xf>
    <xf numFmtId="171" fontId="119" fillId="2" borderId="0" xfId="0" applyNumberFormat="1" applyFont="1" applyFill="1"/>
    <xf numFmtId="172" fontId="11" fillId="2" borderId="0" xfId="0" applyNumberFormat="1" applyFont="1" applyFill="1"/>
    <xf numFmtId="172" fontId="29" fillId="2" borderId="0" xfId="0" applyNumberFormat="1" applyFont="1" applyFill="1"/>
    <xf numFmtId="171" fontId="29" fillId="2" borderId="0" xfId="0" applyNumberFormat="1" applyFont="1" applyFill="1"/>
    <xf numFmtId="0" fontId="12" fillId="2" borderId="0" xfId="8" applyFont="1" applyFill="1" applyAlignment="1">
      <alignment horizontal="right"/>
    </xf>
    <xf numFmtId="0" fontId="12" fillId="2" borderId="0" xfId="8" applyFont="1" applyFill="1" applyAlignment="1">
      <alignment horizontal="left"/>
    </xf>
    <xf numFmtId="0" fontId="12" fillId="2" borderId="0" xfId="8" applyFont="1" applyFill="1"/>
    <xf numFmtId="0" fontId="29" fillId="2" borderId="0" xfId="0" applyFont="1" applyFill="1"/>
    <xf numFmtId="0" fontId="29" fillId="2" borderId="0" xfId="0" applyFont="1" applyFill="1" applyAlignment="1">
      <alignment horizontal="center"/>
    </xf>
    <xf numFmtId="0" fontId="22" fillId="2" borderId="9" xfId="1" applyFont="1" applyFill="1" applyBorder="1" applyAlignment="1">
      <alignment horizontal="right"/>
    </xf>
    <xf numFmtId="0" fontId="22" fillId="2" borderId="9" xfId="1" applyFont="1" applyFill="1" applyBorder="1" applyAlignment="1">
      <alignment horizontal="left"/>
    </xf>
    <xf numFmtId="4" fontId="0" fillId="0" borderId="0" xfId="0" applyNumberFormat="1" applyAlignment="1">
      <alignment horizontal="center"/>
    </xf>
    <xf numFmtId="0" fontId="121" fillId="0" borderId="0" xfId="1" applyFont="1"/>
    <xf numFmtId="0" fontId="121" fillId="0" borderId="0" xfId="1" applyFont="1" applyAlignment="1">
      <alignment horizontal="center"/>
    </xf>
    <xf numFmtId="0" fontId="121" fillId="0" borderId="0" xfId="1" applyFont="1" applyAlignment="1">
      <alignment horizontal="left"/>
    </xf>
    <xf numFmtId="0" fontId="122" fillId="0" borderId="0" xfId="0" applyFont="1"/>
    <xf numFmtId="171" fontId="113" fillId="0" borderId="0" xfId="8" applyNumberFormat="1" applyFont="1"/>
    <xf numFmtId="0" fontId="121" fillId="0" borderId="0" xfId="8" applyFont="1"/>
    <xf numFmtId="0" fontId="4" fillId="2" borderId="0" xfId="1" applyFont="1" applyFill="1" applyAlignment="1">
      <alignment wrapText="1"/>
    </xf>
    <xf numFmtId="0" fontId="12" fillId="2" borderId="0" xfId="0" applyFont="1" applyFill="1"/>
    <xf numFmtId="0" fontId="6" fillId="2" borderId="0" xfId="1" applyFont="1" applyFill="1"/>
    <xf numFmtId="0" fontId="20" fillId="2" borderId="0" xfId="0" applyFont="1" applyFill="1" applyAlignment="1">
      <alignment horizontal="right"/>
    </xf>
    <xf numFmtId="0" fontId="20" fillId="2" borderId="0" xfId="1" applyFont="1" applyFill="1" applyAlignment="1">
      <alignment horizontal="right"/>
    </xf>
    <xf numFmtId="170" fontId="20" fillId="2" borderId="0" xfId="0" applyNumberFormat="1" applyFont="1" applyFill="1" applyAlignment="1">
      <alignment horizontal="right"/>
    </xf>
    <xf numFmtId="49" fontId="22" fillId="2" borderId="25" xfId="6" applyNumberFormat="1" applyFont="1" applyFill="1" applyBorder="1"/>
    <xf numFmtId="0" fontId="20" fillId="2" borderId="0" xfId="1" applyFont="1" applyFill="1"/>
    <xf numFmtId="0" fontId="20" fillId="2" borderId="0" xfId="1" applyFont="1" applyFill="1" applyAlignment="1">
      <alignment horizontal="center"/>
    </xf>
    <xf numFmtId="170" fontId="20" fillId="2" borderId="0" xfId="0" applyNumberFormat="1" applyFont="1" applyFill="1"/>
    <xf numFmtId="43" fontId="1" fillId="0" borderId="25" xfId="2" applyFont="1" applyFill="1" applyBorder="1" applyAlignment="1" applyProtection="1">
      <alignment horizontal="right"/>
      <protection locked="0"/>
    </xf>
    <xf numFmtId="0" fontId="102" fillId="0" borderId="25" xfId="0" applyFont="1" applyBorder="1" applyAlignment="1">
      <alignment wrapText="1"/>
    </xf>
    <xf numFmtId="43" fontId="22" fillId="0" borderId="32" xfId="2" applyFont="1" applyBorder="1" applyAlignment="1" applyProtection="1">
      <alignment wrapText="1"/>
      <protection locked="0"/>
    </xf>
    <xf numFmtId="43" fontId="22" fillId="0" borderId="30" xfId="2" applyFont="1" applyBorder="1" applyAlignment="1" applyProtection="1">
      <alignment horizontal="right"/>
      <protection locked="0"/>
    </xf>
    <xf numFmtId="0" fontId="123" fillId="0" borderId="44" xfId="0" applyNumberFormat="1" applyFont="1" applyFill="1" applyBorder="1" applyAlignment="1">
      <alignment vertical="top" wrapText="1" readingOrder="1"/>
    </xf>
    <xf numFmtId="4" fontId="69" fillId="7" borderId="4" xfId="1" applyNumberFormat="1" applyFont="1" applyFill="1" applyBorder="1" applyAlignment="1" applyProtection="1">
      <alignment wrapText="1"/>
      <protection locked="0"/>
    </xf>
    <xf numFmtId="0" fontId="3" fillId="0" borderId="0" xfId="1" applyFont="1" applyAlignment="1">
      <alignment wrapText="1"/>
    </xf>
    <xf numFmtId="0" fontId="8" fillId="0" borderId="0" xfId="1" applyFont="1"/>
    <xf numFmtId="172" fontId="25" fillId="0" borderId="0" xfId="0" applyNumberFormat="1" applyFont="1"/>
    <xf numFmtId="170" fontId="8" fillId="0" borderId="0" xfId="0" applyNumberFormat="1" applyFont="1"/>
    <xf numFmtId="4" fontId="22" fillId="0" borderId="0" xfId="0" applyNumberFormat="1" applyFont="1"/>
    <xf numFmtId="0" fontId="21" fillId="11" borderId="2" xfId="0" applyFont="1" applyFill="1" applyBorder="1" applyAlignment="1">
      <alignment horizontal="center" vertical="top"/>
    </xf>
    <xf numFmtId="174" fontId="19" fillId="11" borderId="2" xfId="0" applyNumberFormat="1" applyFont="1" applyFill="1" applyBorder="1" applyAlignment="1">
      <alignment horizontal="center" vertical="center" wrapText="1"/>
    </xf>
    <xf numFmtId="49" fontId="19" fillId="11" borderId="2" xfId="0" applyNumberFormat="1" applyFont="1" applyFill="1" applyBorder="1" applyAlignment="1">
      <alignment horizontal="center" vertical="center" wrapText="1"/>
    </xf>
    <xf numFmtId="0" fontId="110" fillId="0" borderId="25" xfId="0" applyFont="1" applyFill="1" applyBorder="1" applyAlignment="1">
      <alignment horizontal="center"/>
    </xf>
    <xf numFmtId="14" fontId="110" fillId="0" borderId="25" xfId="0" applyNumberFormat="1" applyFont="1" applyFill="1" applyBorder="1" applyAlignment="1">
      <alignment horizontal="center"/>
    </xf>
    <xf numFmtId="43" fontId="110" fillId="0" borderId="25" xfId="6" applyFont="1" applyFill="1" applyBorder="1"/>
    <xf numFmtId="0" fontId="110" fillId="0" borderId="25" xfId="0" applyFont="1" applyFill="1" applyBorder="1"/>
    <xf numFmtId="0" fontId="15" fillId="0" borderId="25" xfId="0" applyFont="1" applyFill="1" applyBorder="1" applyAlignment="1" applyProtection="1">
      <alignment horizontal="left"/>
      <protection locked="0"/>
    </xf>
    <xf numFmtId="0" fontId="110" fillId="0" borderId="25" xfId="0" applyFont="1" applyFill="1" applyBorder="1" applyAlignment="1">
      <alignment wrapText="1"/>
    </xf>
    <xf numFmtId="0" fontId="52" fillId="0" borderId="25" xfId="0" applyFont="1" applyBorder="1" applyAlignment="1">
      <alignment vertical="top" wrapText="1"/>
    </xf>
    <xf numFmtId="0" fontId="14" fillId="2" borderId="25" xfId="8" applyFont="1" applyFill="1" applyBorder="1" applyAlignment="1">
      <alignment horizontal="center" wrapText="1"/>
    </xf>
    <xf numFmtId="49" fontId="14" fillId="2" borderId="25" xfId="19" applyNumberFormat="1" applyFont="1" applyFill="1" applyBorder="1" applyAlignment="1">
      <alignment horizontal="center" wrapText="1"/>
    </xf>
    <xf numFmtId="49" fontId="124" fillId="2" borderId="25" xfId="10" applyNumberFormat="1" applyFont="1" applyFill="1" applyBorder="1" applyAlignment="1">
      <alignment horizontal="right"/>
    </xf>
    <xf numFmtId="4" fontId="104" fillId="2" borderId="25" xfId="9" applyNumberFormat="1" applyFont="1" applyFill="1" applyBorder="1" applyAlignment="1">
      <alignment horizontal="center" wrapText="1"/>
    </xf>
    <xf numFmtId="49" fontId="13" fillId="2" borderId="25" xfId="8" applyNumberFormat="1" applyFont="1" applyFill="1" applyBorder="1" applyAlignment="1">
      <alignment horizontal="center" wrapText="1"/>
    </xf>
    <xf numFmtId="1" fontId="3" fillId="11" borderId="32" xfId="1" applyNumberFormat="1" applyFont="1" applyFill="1" applyBorder="1" applyAlignment="1">
      <alignment horizontal="center" vertical="center"/>
    </xf>
    <xf numFmtId="49" fontId="3" fillId="11" borderId="25" xfId="8" applyNumberFormat="1" applyFont="1" applyFill="1" applyBorder="1" applyAlignment="1">
      <alignment horizontal="center" vertical="center" wrapText="1"/>
    </xf>
    <xf numFmtId="49" fontId="3" fillId="11" borderId="25" xfId="1" applyNumberFormat="1" applyFont="1" applyFill="1" applyBorder="1" applyAlignment="1">
      <alignment horizontal="center" vertical="center" wrapText="1"/>
    </xf>
    <xf numFmtId="49" fontId="3" fillId="11" borderId="27" xfId="8" applyNumberFormat="1" applyFont="1" applyFill="1" applyBorder="1" applyAlignment="1">
      <alignment horizontal="center" vertical="center" wrapText="1"/>
    </xf>
    <xf numFmtId="4" fontId="3" fillId="11" borderId="32" xfId="8" applyNumberFormat="1" applyFont="1" applyFill="1" applyBorder="1" applyAlignment="1">
      <alignment horizontal="center" vertical="center"/>
    </xf>
    <xf numFmtId="4" fontId="3" fillId="11" borderId="32" xfId="8" applyNumberFormat="1" applyFont="1" applyFill="1" applyBorder="1" applyAlignment="1">
      <alignment horizontal="center" vertical="center" wrapText="1"/>
    </xf>
    <xf numFmtId="49" fontId="3" fillId="11" borderId="32" xfId="8" applyNumberFormat="1" applyFont="1" applyFill="1" applyBorder="1" applyAlignment="1">
      <alignment horizontal="center" vertical="center" wrapText="1"/>
    </xf>
    <xf numFmtId="49" fontId="13" fillId="11" borderId="25" xfId="8" applyNumberFormat="1" applyFont="1" applyFill="1" applyBorder="1" applyAlignment="1" applyProtection="1">
      <alignment horizontal="left" vertical="top" wrapText="1"/>
      <protection locked="0"/>
    </xf>
    <xf numFmtId="49" fontId="14" fillId="11" borderId="25" xfId="15" applyNumberFormat="1" applyFont="1" applyFill="1" applyBorder="1" applyAlignment="1">
      <alignment vertical="top" wrapText="1"/>
    </xf>
    <xf numFmtId="0" fontId="13" fillId="11" borderId="30" xfId="1" applyFont="1" applyFill="1" applyBorder="1" applyAlignment="1" applyProtection="1">
      <alignment horizontal="center"/>
      <protection locked="0"/>
    </xf>
    <xf numFmtId="0" fontId="13" fillId="11" borderId="31" xfId="1" applyFont="1" applyFill="1" applyBorder="1" applyAlignment="1" applyProtection="1">
      <protection locked="0"/>
    </xf>
    <xf numFmtId="0" fontId="13" fillId="11" borderId="26" xfId="1" applyFont="1" applyFill="1" applyBorder="1" applyAlignment="1" applyProtection="1">
      <alignment horizontal="right" wrapText="1"/>
    </xf>
    <xf numFmtId="4" fontId="13" fillId="11" borderId="25" xfId="1" applyNumberFormat="1" applyFont="1" applyFill="1" applyBorder="1" applyProtection="1"/>
    <xf numFmtId="4" fontId="13" fillId="11" borderId="25" xfId="1" applyNumberFormat="1" applyFont="1" applyFill="1" applyBorder="1" applyProtection="1">
      <protection locked="0"/>
    </xf>
    <xf numFmtId="0" fontId="14" fillId="11" borderId="25" xfId="1" applyFont="1" applyFill="1" applyBorder="1" applyAlignment="1" applyProtection="1">
      <alignment wrapText="1"/>
      <protection locked="0"/>
    </xf>
    <xf numFmtId="43" fontId="10" fillId="0" borderId="30" xfId="6" applyFont="1" applyFill="1" applyBorder="1" applyAlignment="1" applyProtection="1">
      <alignment vertical="center"/>
    </xf>
    <xf numFmtId="43" fontId="10" fillId="0" borderId="26" xfId="6" applyFont="1" applyFill="1" applyBorder="1" applyAlignment="1" applyProtection="1">
      <alignment vertical="center"/>
    </xf>
    <xf numFmtId="1" fontId="57" fillId="2" borderId="30" xfId="18" applyNumberFormat="1" applyFont="1" applyFill="1" applyBorder="1" applyAlignment="1" applyProtection="1">
      <alignment horizontal="center" wrapText="1"/>
      <protection locked="0"/>
    </xf>
    <xf numFmtId="1" fontId="57" fillId="2" borderId="26" xfId="18" applyNumberFormat="1" applyFont="1" applyFill="1" applyBorder="1" applyAlignment="1" applyProtection="1">
      <alignment horizontal="center" wrapText="1"/>
      <protection locked="0"/>
    </xf>
    <xf numFmtId="0" fontId="10" fillId="2" borderId="0" xfId="0" applyFont="1" applyFill="1" applyBorder="1" applyAlignment="1" applyProtection="1">
      <alignment horizontal="center" wrapText="1"/>
      <protection locked="0"/>
    </xf>
    <xf numFmtId="0" fontId="11" fillId="2" borderId="0" xfId="0" applyFont="1" applyFill="1" applyBorder="1" applyAlignment="1">
      <alignment horizontal="center" wrapText="1"/>
    </xf>
    <xf numFmtId="0" fontId="10" fillId="2" borderId="0" xfId="0" applyFont="1" applyFill="1" applyBorder="1" applyAlignment="1" applyProtection="1">
      <alignment horizontal="left"/>
      <protection locked="0"/>
    </xf>
    <xf numFmtId="0" fontId="3" fillId="0" borderId="0" xfId="1" applyFont="1" applyBorder="1" applyAlignment="1"/>
    <xf numFmtId="171" fontId="104" fillId="0" borderId="9" xfId="0" applyNumberFormat="1" applyFont="1" applyBorder="1" applyAlignment="1" applyProtection="1">
      <alignment horizontal="center"/>
      <protection locked="0"/>
    </xf>
    <xf numFmtId="171" fontId="10" fillId="0" borderId="0" xfId="0" applyNumberFormat="1" applyFont="1" applyBorder="1" applyAlignment="1" applyProtection="1">
      <alignment horizontal="left"/>
      <protection locked="0"/>
    </xf>
    <xf numFmtId="4" fontId="47" fillId="2" borderId="25" xfId="9" applyNumberFormat="1" applyFont="1" applyFill="1" applyBorder="1" applyAlignment="1" applyProtection="1">
      <alignment horizontal="center" wrapText="1"/>
      <protection locked="0"/>
    </xf>
    <xf numFmtId="0" fontId="13" fillId="0" borderId="0" xfId="15" applyFont="1" applyAlignment="1">
      <alignment horizontal="right"/>
    </xf>
    <xf numFmtId="0" fontId="2" fillId="0" borderId="15" xfId="1" applyFont="1" applyBorder="1" applyAlignment="1"/>
    <xf numFmtId="0" fontId="11" fillId="2" borderId="0" xfId="0" applyFont="1" applyFill="1" applyBorder="1" applyAlignment="1">
      <alignment horizontal="left" vertical="top"/>
    </xf>
    <xf numFmtId="0" fontId="2" fillId="0" borderId="0" xfId="1" applyFont="1" applyBorder="1" applyAlignment="1">
      <alignment horizontal="left" vertical="top"/>
    </xf>
    <xf numFmtId="0" fontId="11" fillId="2" borderId="0" xfId="0" applyFont="1" applyFill="1" applyBorder="1" applyAlignment="1">
      <alignment wrapText="1"/>
    </xf>
    <xf numFmtId="0" fontId="11" fillId="2" borderId="28" xfId="0" applyFont="1" applyFill="1" applyBorder="1" applyAlignment="1"/>
    <xf numFmtId="0" fontId="11" fillId="2" borderId="28" xfId="0" applyFont="1" applyFill="1" applyBorder="1" applyAlignment="1">
      <alignment horizontal="center" vertical="top"/>
    </xf>
    <xf numFmtId="0" fontId="2" fillId="0" borderId="16" xfId="1" applyFont="1" applyBorder="1" applyAlignment="1"/>
    <xf numFmtId="0" fontId="13" fillId="11" borderId="30" xfId="1" applyFont="1" applyFill="1" applyBorder="1" applyAlignment="1">
      <alignment horizontal="center"/>
    </xf>
    <xf numFmtId="0" fontId="13" fillId="11" borderId="31" xfId="1" applyFont="1" applyFill="1" applyBorder="1"/>
    <xf numFmtId="0" fontId="13" fillId="11" borderId="26" xfId="1" applyFont="1" applyFill="1" applyBorder="1" applyAlignment="1">
      <alignment horizontal="right" wrapText="1"/>
    </xf>
    <xf numFmtId="4" fontId="13" fillId="11" borderId="25" xfId="1" applyNumberFormat="1" applyFont="1" applyFill="1" applyBorder="1"/>
    <xf numFmtId="0" fontId="14" fillId="11" borderId="25" xfId="1" applyFont="1" applyFill="1" applyBorder="1" applyAlignment="1">
      <alignment wrapText="1"/>
    </xf>
    <xf numFmtId="165" fontId="47" fillId="2" borderId="25" xfId="0" applyNumberFormat="1" applyFont="1" applyFill="1" applyBorder="1" applyAlignment="1" applyProtection="1">
      <alignment vertical="center"/>
      <protection locked="0"/>
    </xf>
    <xf numFmtId="43" fontId="47" fillId="0" borderId="26" xfId="9" applyFont="1" applyFill="1" applyBorder="1" applyAlignment="1" applyProtection="1">
      <alignment vertical="center"/>
      <protection locked="0"/>
    </xf>
    <xf numFmtId="0" fontId="47" fillId="0" borderId="25" xfId="0" applyFont="1" applyBorder="1" applyAlignment="1">
      <alignment horizontal="center" vertical="center" wrapText="1"/>
    </xf>
    <xf numFmtId="43" fontId="84" fillId="7" borderId="42" xfId="0" applyNumberFormat="1" applyFont="1" applyFill="1" applyBorder="1" applyAlignment="1" applyProtection="1">
      <alignment vertical="center"/>
      <protection locked="0"/>
    </xf>
    <xf numFmtId="0" fontId="47" fillId="0" borderId="36" xfId="0" applyFont="1" applyBorder="1" applyAlignment="1" applyProtection="1">
      <alignment horizontal="center" vertical="center"/>
      <protection locked="0"/>
    </xf>
    <xf numFmtId="0" fontId="47" fillId="0" borderId="25" xfId="0" applyFont="1" applyBorder="1" applyAlignment="1" applyProtection="1">
      <alignment horizontal="center" vertical="center" wrapText="1"/>
      <protection locked="0"/>
    </xf>
    <xf numFmtId="175" fontId="47" fillId="0" borderId="25" xfId="0" applyNumberFormat="1" applyFont="1" applyBorder="1" applyAlignment="1" applyProtection="1">
      <alignment horizontal="center" vertical="center"/>
      <protection locked="0"/>
    </xf>
    <xf numFmtId="1" fontId="47" fillId="0" borderId="25" xfId="0" applyNumberFormat="1" applyFont="1" applyBorder="1" applyAlignment="1" applyProtection="1">
      <alignment horizontal="center" vertical="center"/>
      <protection locked="0"/>
    </xf>
    <xf numFmtId="43" fontId="47" fillId="0" borderId="25" xfId="9" applyFont="1" applyFill="1" applyBorder="1" applyAlignment="1" applyProtection="1">
      <alignment vertical="center"/>
      <protection locked="0"/>
    </xf>
    <xf numFmtId="1" fontId="47" fillId="0" borderId="30" xfId="0" applyNumberFormat="1" applyFont="1" applyBorder="1" applyAlignment="1" applyProtection="1">
      <alignment horizontal="center" vertical="center"/>
      <protection locked="0"/>
    </xf>
    <xf numFmtId="43" fontId="3" fillId="7" borderId="9" xfId="0" applyNumberFormat="1" applyFont="1" applyFill="1" applyBorder="1"/>
    <xf numFmtId="0" fontId="84" fillId="7" borderId="42" xfId="0" applyFont="1" applyFill="1" applyBorder="1" applyAlignment="1">
      <alignment horizontal="center" vertical="center"/>
    </xf>
    <xf numFmtId="43" fontId="21" fillId="2" borderId="25" xfId="6" applyFont="1" applyFill="1" applyBorder="1" applyAlignment="1" applyProtection="1">
      <alignment vertical="center" wrapText="1"/>
      <protection locked="0"/>
    </xf>
    <xf numFmtId="43" fontId="106" fillId="7" borderId="31" xfId="0" applyNumberFormat="1" applyFont="1" applyFill="1" applyBorder="1" applyAlignment="1" applyProtection="1">
      <protection locked="0"/>
    </xf>
    <xf numFmtId="4" fontId="27" fillId="0" borderId="25" xfId="0" applyNumberFormat="1" applyFont="1" applyBorder="1" applyAlignment="1" applyProtection="1">
      <alignment vertical="center"/>
      <protection locked="0"/>
    </xf>
    <xf numFmtId="0" fontId="22" fillId="2" borderId="9" xfId="23" applyFont="1" applyFill="1" applyBorder="1"/>
    <xf numFmtId="49" fontId="15" fillId="4" borderId="25" xfId="1" applyNumberFormat="1" applyFont="1" applyFill="1" applyBorder="1" applyAlignment="1" applyProtection="1">
      <alignment horizontal="center" vertical="center"/>
      <protection locked="0"/>
    </xf>
    <xf numFmtId="0" fontId="93" fillId="2" borderId="25" xfId="0" applyFont="1" applyFill="1" applyBorder="1" applyAlignment="1">
      <alignment horizontal="center" vertical="center"/>
    </xf>
    <xf numFmtId="0" fontId="15" fillId="2" borderId="30" xfId="1" applyFont="1" applyFill="1" applyBorder="1" applyAlignment="1" applyProtection="1">
      <alignment horizontal="center" vertical="center"/>
      <protection locked="0"/>
    </xf>
    <xf numFmtId="0" fontId="93" fillId="2" borderId="25" xfId="0" applyFont="1" applyFill="1" applyBorder="1" applyAlignment="1">
      <alignment horizontal="center" vertical="center" wrapText="1"/>
    </xf>
    <xf numFmtId="4" fontId="15" fillId="2" borderId="25" xfId="1" applyNumberFormat="1" applyFont="1" applyFill="1" applyBorder="1" applyAlignment="1" applyProtection="1">
      <alignment horizontal="center" vertical="center"/>
    </xf>
    <xf numFmtId="43" fontId="15" fillId="2" borderId="25" xfId="6" applyFont="1" applyFill="1" applyBorder="1" applyAlignment="1" applyProtection="1">
      <alignment horizontal="center" vertical="center"/>
      <protection locked="0"/>
    </xf>
    <xf numFmtId="43" fontId="15" fillId="2" borderId="25" xfId="6" applyFont="1" applyFill="1" applyBorder="1" applyProtection="1">
      <protection locked="0"/>
    </xf>
    <xf numFmtId="4" fontId="15" fillId="2" borderId="25" xfId="1" applyNumberFormat="1" applyFont="1" applyFill="1" applyBorder="1" applyAlignment="1" applyProtection="1">
      <alignment horizontal="center" vertical="center"/>
      <protection locked="0"/>
    </xf>
    <xf numFmtId="0" fontId="125" fillId="2" borderId="25" xfId="0" applyFont="1" applyFill="1" applyBorder="1" applyAlignment="1">
      <alignment horizontal="center" vertical="center"/>
    </xf>
    <xf numFmtId="0" fontId="125" fillId="2" borderId="25" xfId="0" applyFont="1" applyFill="1" applyBorder="1" applyAlignment="1">
      <alignment horizontal="center" vertical="center" wrapText="1"/>
    </xf>
    <xf numFmtId="49" fontId="15" fillId="2" borderId="25" xfId="1" applyNumberFormat="1" applyFont="1" applyFill="1" applyBorder="1" applyAlignment="1" applyProtection="1">
      <alignment horizontal="center" vertical="center"/>
      <protection locked="0"/>
    </xf>
    <xf numFmtId="49" fontId="76" fillId="2" borderId="25" xfId="10" applyNumberFormat="1" applyFont="1" applyFill="1" applyBorder="1" applyAlignment="1" applyProtection="1">
      <alignment horizontal="center"/>
      <protection locked="0"/>
    </xf>
    <xf numFmtId="0" fontId="0" fillId="3" borderId="0" xfId="0" applyFill="1" applyBorder="1"/>
    <xf numFmtId="0" fontId="0" fillId="3" borderId="9" xfId="0" applyFill="1" applyBorder="1"/>
    <xf numFmtId="0" fontId="128" fillId="0" borderId="25" xfId="0" applyFont="1" applyFill="1" applyBorder="1" applyAlignment="1">
      <alignment horizontal="center"/>
    </xf>
    <xf numFmtId="0" fontId="128" fillId="0" borderId="25" xfId="0" applyFont="1" applyFill="1" applyBorder="1" applyAlignment="1">
      <alignment horizontal="justify" vertical="center"/>
    </xf>
    <xf numFmtId="0" fontId="0" fillId="0" borderId="25" xfId="0" applyFont="1" applyFill="1" applyBorder="1" applyAlignment="1">
      <alignment horizontal="justify" vertical="center"/>
    </xf>
    <xf numFmtId="0" fontId="128" fillId="0" borderId="25" xfId="0" applyFont="1" applyFill="1" applyBorder="1" applyAlignment="1">
      <alignment horizontal="center" vertical="center"/>
    </xf>
    <xf numFmtId="0" fontId="128" fillId="0" borderId="25" xfId="0" applyFont="1" applyFill="1" applyBorder="1" applyAlignment="1">
      <alignment vertical="center"/>
    </xf>
    <xf numFmtId="0" fontId="98" fillId="2" borderId="25" xfId="0" applyFont="1" applyFill="1" applyBorder="1" applyAlignment="1">
      <alignment horizontal="center"/>
    </xf>
    <xf numFmtId="14" fontId="98" fillId="2" borderId="25" xfId="0" applyNumberFormat="1" applyFont="1" applyFill="1" applyBorder="1" applyAlignment="1">
      <alignment horizontal="center"/>
    </xf>
    <xf numFmtId="49" fontId="98" fillId="2" borderId="30" xfId="0" applyNumberFormat="1" applyFont="1" applyFill="1" applyBorder="1" applyAlignment="1">
      <alignment horizontal="center"/>
    </xf>
    <xf numFmtId="0" fontId="98" fillId="2" borderId="30" xfId="0" applyFont="1" applyFill="1" applyBorder="1" applyAlignment="1">
      <alignment horizontal="left" vertical="top"/>
    </xf>
    <xf numFmtId="0" fontId="98" fillId="2" borderId="25" xfId="0" applyFont="1" applyFill="1" applyBorder="1" applyAlignment="1">
      <alignment horizontal="center" vertical="center"/>
    </xf>
    <xf numFmtId="43" fontId="129" fillId="2" borderId="25" xfId="6" applyFont="1" applyFill="1" applyBorder="1"/>
    <xf numFmtId="0" fontId="126" fillId="0" borderId="0" xfId="0" applyFont="1"/>
    <xf numFmtId="0" fontId="98" fillId="2" borderId="30" xfId="0" applyFont="1" applyFill="1" applyBorder="1" applyAlignment="1">
      <alignment horizontal="left" vertical="center"/>
    </xf>
    <xf numFmtId="0" fontId="130" fillId="2" borderId="0" xfId="0" applyFont="1" applyFill="1"/>
    <xf numFmtId="0" fontId="98" fillId="2" borderId="30" xfId="0" applyFont="1" applyFill="1" applyBorder="1"/>
    <xf numFmtId="0" fontId="126" fillId="2" borderId="0" xfId="0" applyFont="1" applyFill="1"/>
    <xf numFmtId="0" fontId="126" fillId="0" borderId="0" xfId="0" applyFont="1" applyFill="1"/>
    <xf numFmtId="0" fontId="98" fillId="2" borderId="25" xfId="0" applyFont="1" applyFill="1" applyBorder="1"/>
    <xf numFmtId="0" fontId="129" fillId="2" borderId="25" xfId="0" applyFont="1" applyFill="1" applyBorder="1" applyAlignment="1">
      <alignment horizontal="center" vertical="center"/>
    </xf>
    <xf numFmtId="0" fontId="129" fillId="2" borderId="25" xfId="0" applyFont="1" applyFill="1" applyBorder="1" applyAlignment="1">
      <alignment horizontal="center"/>
    </xf>
    <xf numFmtId="0" fontId="129" fillId="0" borderId="0" xfId="0" applyFont="1" applyFill="1"/>
    <xf numFmtId="0" fontId="129" fillId="2" borderId="0" xfId="0" applyFont="1" applyFill="1"/>
    <xf numFmtId="0" fontId="131" fillId="2" borderId="42" xfId="0" applyFont="1" applyFill="1" applyBorder="1"/>
    <xf numFmtId="164" fontId="131" fillId="2" borderId="42" xfId="0" applyNumberFormat="1" applyFont="1" applyFill="1" applyBorder="1"/>
    <xf numFmtId="0" fontId="131" fillId="2" borderId="0" xfId="0" applyFont="1" applyFill="1" applyBorder="1"/>
    <xf numFmtId="164" fontId="131" fillId="2" borderId="0" xfId="0" applyNumberFormat="1" applyFont="1" applyFill="1" applyBorder="1"/>
    <xf numFmtId="0" fontId="58" fillId="0" borderId="0" xfId="1" applyFont="1" applyFill="1" applyBorder="1" applyAlignment="1"/>
    <xf numFmtId="171" fontId="27" fillId="2" borderId="0" xfId="8" applyNumberFormat="1" applyFont="1" applyFill="1" applyBorder="1" applyAlignment="1">
      <alignment horizontal="center"/>
    </xf>
    <xf numFmtId="0" fontId="34" fillId="2" borderId="0" xfId="0" applyFont="1" applyFill="1" applyBorder="1" applyAlignment="1">
      <alignment horizontal="center"/>
    </xf>
    <xf numFmtId="0" fontId="34" fillId="2" borderId="0" xfId="0" applyFont="1" applyFill="1"/>
    <xf numFmtId="0" fontId="34" fillId="2" borderId="0" xfId="0" applyFont="1" applyFill="1" applyAlignment="1">
      <alignment horizontal="center"/>
    </xf>
    <xf numFmtId="0" fontId="129" fillId="2" borderId="25" xfId="0" applyFont="1" applyFill="1" applyBorder="1" applyAlignment="1">
      <alignment horizontal="justify" vertical="center"/>
    </xf>
    <xf numFmtId="0" fontId="98" fillId="2" borderId="25" xfId="0" applyFont="1" applyFill="1" applyBorder="1" applyAlignment="1">
      <alignment horizontal="justify" vertical="center"/>
    </xf>
    <xf numFmtId="0" fontId="129" fillId="2" borderId="30" xfId="0" applyFont="1" applyFill="1" applyBorder="1" applyAlignment="1">
      <alignment horizontal="justify" vertical="center"/>
    </xf>
    <xf numFmtId="0" fontId="129" fillId="2" borderId="30" xfId="0" applyFont="1" applyFill="1" applyBorder="1" applyAlignment="1">
      <alignment horizontal="center" vertical="center"/>
    </xf>
    <xf numFmtId="0" fontId="129" fillId="2" borderId="26" xfId="0" applyFont="1" applyFill="1" applyBorder="1" applyAlignment="1">
      <alignment vertical="center"/>
    </xf>
    <xf numFmtId="0" fontId="129" fillId="2" borderId="25" xfId="0" applyFont="1" applyFill="1" applyBorder="1" applyAlignment="1">
      <alignment vertical="center"/>
    </xf>
    <xf numFmtId="0" fontId="135" fillId="2" borderId="0" xfId="0" applyFont="1" applyFill="1"/>
    <xf numFmtId="0" fontId="135" fillId="2" borderId="25" xfId="0" applyFont="1" applyFill="1" applyBorder="1" applyAlignment="1">
      <alignment horizontal="center"/>
    </xf>
    <xf numFmtId="14" fontId="135" fillId="2" borderId="25" xfId="0" applyNumberFormat="1" applyFont="1" applyFill="1" applyBorder="1" applyAlignment="1">
      <alignment horizontal="center"/>
    </xf>
    <xf numFmtId="14" fontId="135" fillId="0" borderId="25" xfId="0" applyNumberFormat="1" applyFont="1" applyFill="1" applyBorder="1" applyAlignment="1">
      <alignment horizontal="center"/>
    </xf>
    <xf numFmtId="49" fontId="135" fillId="0" borderId="25" xfId="0" applyNumberFormat="1" applyFont="1" applyFill="1" applyBorder="1" applyAlignment="1">
      <alignment horizontal="center"/>
    </xf>
    <xf numFmtId="0" fontId="135" fillId="0" borderId="25" xfId="0" applyFont="1" applyFill="1" applyBorder="1"/>
    <xf numFmtId="0" fontId="135" fillId="0" borderId="25" xfId="0" applyFont="1" applyFill="1" applyBorder="1" applyAlignment="1">
      <alignment horizontal="center"/>
    </xf>
    <xf numFmtId="43" fontId="135" fillId="0" borderId="30" xfId="6" applyFont="1" applyFill="1" applyBorder="1" applyAlignment="1">
      <alignment horizontal="center" vertical="center"/>
    </xf>
    <xf numFmtId="43" fontId="135" fillId="2" borderId="25" xfId="6" applyFont="1" applyFill="1" applyBorder="1"/>
    <xf numFmtId="0" fontId="136" fillId="2" borderId="0" xfId="0" applyFont="1" applyFill="1"/>
    <xf numFmtId="0" fontId="137" fillId="2" borderId="0" xfId="0" applyFont="1" applyFill="1"/>
    <xf numFmtId="0" fontId="136" fillId="0" borderId="0" xfId="0" applyFont="1" applyFill="1"/>
    <xf numFmtId="43" fontId="135" fillId="0" borderId="30" xfId="6" applyFont="1" applyFill="1" applyBorder="1"/>
    <xf numFmtId="49" fontId="135" fillId="0" borderId="25" xfId="0" applyNumberFormat="1" applyFont="1" applyFill="1" applyBorder="1" applyAlignment="1">
      <alignment horizontal="center" vertical="center"/>
    </xf>
    <xf numFmtId="43" fontId="135" fillId="0" borderId="25" xfId="6" applyFont="1" applyFill="1" applyBorder="1" applyAlignment="1">
      <alignment horizontal="center" vertical="center"/>
    </xf>
    <xf numFmtId="0" fontId="135" fillId="0" borderId="32" xfId="0" applyFont="1" applyFill="1" applyBorder="1" applyAlignment="1">
      <alignment horizontal="center"/>
    </xf>
    <xf numFmtId="43" fontId="135" fillId="0" borderId="32" xfId="6" applyFont="1" applyFill="1" applyBorder="1" applyAlignment="1">
      <alignment horizontal="center" vertical="center"/>
    </xf>
    <xf numFmtId="14" fontId="135" fillId="2" borderId="32" xfId="0" applyNumberFormat="1" applyFont="1" applyFill="1" applyBorder="1" applyAlignment="1">
      <alignment horizontal="center"/>
    </xf>
    <xf numFmtId="14" fontId="135" fillId="0" borderId="32" xfId="0" applyNumberFormat="1" applyFont="1" applyFill="1" applyBorder="1" applyAlignment="1">
      <alignment horizontal="center"/>
    </xf>
    <xf numFmtId="0" fontId="135" fillId="0" borderId="32" xfId="0" applyFont="1" applyFill="1" applyBorder="1"/>
    <xf numFmtId="43" fontId="135" fillId="2" borderId="32" xfId="6" applyFont="1" applyFill="1" applyBorder="1"/>
    <xf numFmtId="43" fontId="135" fillId="0" borderId="25" xfId="6" applyFont="1" applyFill="1" applyBorder="1"/>
    <xf numFmtId="0" fontId="136" fillId="2" borderId="0" xfId="0" applyFont="1" applyFill="1" applyBorder="1"/>
    <xf numFmtId="43" fontId="135" fillId="2" borderId="0" xfId="6" applyFont="1" applyFill="1" applyBorder="1" applyAlignment="1">
      <alignment horizontal="center" vertical="center"/>
    </xf>
    <xf numFmtId="43" fontId="136" fillId="2" borderId="0" xfId="6" applyFont="1" applyFill="1" applyBorder="1" applyAlignment="1">
      <alignment horizontal="center" vertical="center"/>
    </xf>
    <xf numFmtId="164" fontId="135" fillId="2" borderId="0" xfId="0" applyNumberFormat="1" applyFont="1" applyFill="1" applyBorder="1"/>
    <xf numFmtId="164" fontId="131" fillId="2" borderId="42" xfId="0" applyNumberFormat="1" applyFont="1" applyFill="1" applyBorder="1" applyAlignment="1"/>
    <xf numFmtId="165" fontId="129" fillId="2" borderId="0" xfId="0" applyNumberFormat="1" applyFont="1" applyFill="1"/>
    <xf numFmtId="164" fontId="131" fillId="2" borderId="0" xfId="0" applyNumberFormat="1" applyFont="1" applyFill="1" applyBorder="1" applyAlignment="1"/>
    <xf numFmtId="0" fontId="129" fillId="0" borderId="0" xfId="0" applyFont="1"/>
    <xf numFmtId="0" fontId="129" fillId="0" borderId="0" xfId="0" applyFont="1" applyFill="1" applyAlignment="1"/>
    <xf numFmtId="0" fontId="129" fillId="0" borderId="0" xfId="0" applyFont="1" applyAlignment="1"/>
    <xf numFmtId="0" fontId="0" fillId="0" borderId="0" xfId="0" applyFill="1" applyBorder="1"/>
    <xf numFmtId="0" fontId="135" fillId="0" borderId="0" xfId="0" applyFont="1" applyFill="1" applyBorder="1" applyAlignment="1">
      <alignment horizontal="center"/>
    </xf>
    <xf numFmtId="14" fontId="135" fillId="0" borderId="0" xfId="0" applyNumberFormat="1" applyFont="1" applyFill="1" applyBorder="1" applyAlignment="1">
      <alignment horizontal="center"/>
    </xf>
    <xf numFmtId="49" fontId="135" fillId="0" borderId="0" xfId="0" applyNumberFormat="1" applyFont="1" applyFill="1" applyBorder="1" applyAlignment="1">
      <alignment horizontal="center"/>
    </xf>
    <xf numFmtId="0" fontId="135" fillId="0" borderId="0" xfId="0" applyFont="1" applyFill="1" applyBorder="1"/>
    <xf numFmtId="43" fontId="135" fillId="0" borderId="0" xfId="6" applyFont="1" applyFill="1" applyBorder="1" applyAlignment="1">
      <alignment horizontal="center" vertical="center"/>
    </xf>
    <xf numFmtId="43" fontId="135" fillId="0" borderId="0" xfId="6" applyFont="1" applyFill="1" applyBorder="1"/>
    <xf numFmtId="0" fontId="129" fillId="0" borderId="0" xfId="0" applyFont="1" applyFill="1" applyBorder="1"/>
    <xf numFmtId="164" fontId="0" fillId="0" borderId="0" xfId="0" applyNumberFormat="1" applyFill="1" applyBorder="1"/>
    <xf numFmtId="0" fontId="135" fillId="2" borderId="0" xfId="0" applyFont="1" applyFill="1" applyBorder="1" applyAlignment="1">
      <alignment horizontal="center"/>
    </xf>
    <xf numFmtId="14" fontId="135" fillId="2" borderId="0" xfId="0" applyNumberFormat="1" applyFont="1" applyFill="1" applyBorder="1" applyAlignment="1">
      <alignment horizontal="center"/>
    </xf>
    <xf numFmtId="43" fontId="135" fillId="0" borderId="3" xfId="6" applyFont="1" applyFill="1" applyBorder="1" applyAlignment="1">
      <alignment horizontal="center" vertical="center"/>
    </xf>
    <xf numFmtId="43" fontId="135" fillId="2" borderId="42" xfId="6" applyFont="1" applyFill="1" applyBorder="1"/>
    <xf numFmtId="49" fontId="135" fillId="2" borderId="25" xfId="0" applyNumberFormat="1" applyFont="1" applyFill="1" applyBorder="1" applyAlignment="1">
      <alignment horizontal="center"/>
    </xf>
    <xf numFmtId="0" fontId="135" fillId="2" borderId="25" xfId="0" applyFont="1" applyFill="1" applyBorder="1"/>
    <xf numFmtId="43" fontId="135" fillId="2" borderId="25" xfId="6" applyFont="1" applyFill="1" applyBorder="1" applyAlignment="1">
      <alignment horizontal="center" vertical="center"/>
    </xf>
    <xf numFmtId="0" fontId="138" fillId="2" borderId="0" xfId="0" applyFont="1" applyFill="1"/>
    <xf numFmtId="0" fontId="134" fillId="2" borderId="0" xfId="0" applyFont="1" applyFill="1"/>
    <xf numFmtId="0" fontId="98" fillId="0" borderId="25" xfId="0" applyFont="1" applyFill="1" applyBorder="1" applyAlignment="1">
      <alignment horizontal="center" vertical="center"/>
    </xf>
    <xf numFmtId="0" fontId="98" fillId="0" borderId="25" xfId="0" applyFont="1" applyFill="1" applyBorder="1" applyAlignment="1">
      <alignment horizontal="center" vertical="center" wrapText="1"/>
    </xf>
    <xf numFmtId="0" fontId="98" fillId="0" borderId="25" xfId="0" applyFont="1" applyFill="1" applyBorder="1" applyAlignment="1">
      <alignment horizontal="justify" vertical="center"/>
    </xf>
    <xf numFmtId="0" fontId="129" fillId="0" borderId="30" xfId="0" applyFont="1" applyFill="1" applyBorder="1" applyAlignment="1">
      <alignment horizontal="justify" vertical="center"/>
    </xf>
    <xf numFmtId="0" fontId="98" fillId="0" borderId="30" xfId="0" applyFont="1" applyFill="1" applyBorder="1" applyAlignment="1">
      <alignment horizontal="center" vertical="center"/>
    </xf>
    <xf numFmtId="0" fontId="98" fillId="0" borderId="25" xfId="0" applyFont="1" applyFill="1" applyBorder="1" applyAlignment="1">
      <alignment vertical="center"/>
    </xf>
    <xf numFmtId="14" fontId="135" fillId="0" borderId="25" xfId="0" applyNumberFormat="1" applyFont="1" applyFill="1" applyBorder="1" applyAlignment="1">
      <alignment horizontal="center" vertical="center"/>
    </xf>
    <xf numFmtId="0" fontId="135" fillId="0" borderId="25" xfId="0" applyFont="1" applyFill="1" applyBorder="1" applyAlignment="1">
      <alignment horizontal="justify" vertical="center"/>
    </xf>
    <xf numFmtId="0" fontId="135" fillId="0" borderId="25" xfId="0" applyFont="1" applyFill="1" applyBorder="1" applyAlignment="1">
      <alignment horizontal="center" vertical="center"/>
    </xf>
    <xf numFmtId="177" fontId="135" fillId="0" borderId="30" xfId="6" applyNumberFormat="1" applyFont="1" applyFill="1" applyBorder="1" applyAlignment="1">
      <alignment horizontal="center" vertical="center"/>
    </xf>
    <xf numFmtId="43" fontId="135" fillId="0" borderId="25" xfId="6" applyFont="1" applyFill="1" applyBorder="1" applyAlignment="1">
      <alignment horizontal="center"/>
    </xf>
    <xf numFmtId="44" fontId="137" fillId="2" borderId="0" xfId="24" applyFont="1" applyFill="1"/>
    <xf numFmtId="0" fontId="137" fillId="0" borderId="0" xfId="0" applyFont="1" applyFill="1"/>
    <xf numFmtId="0" fontId="135" fillId="0" borderId="25" xfId="6" applyNumberFormat="1" applyFont="1" applyFill="1" applyBorder="1" applyAlignment="1">
      <alignment horizontal="center" vertical="center"/>
    </xf>
    <xf numFmtId="0" fontId="139" fillId="2" borderId="0" xfId="0" applyFont="1" applyFill="1"/>
    <xf numFmtId="14" fontId="129" fillId="0" borderId="25" xfId="0" applyNumberFormat="1" applyFont="1" applyFill="1" applyBorder="1" applyAlignment="1">
      <alignment horizontal="center" vertical="center"/>
    </xf>
    <xf numFmtId="49" fontId="129" fillId="0" borderId="25" xfId="0" applyNumberFormat="1" applyFont="1" applyFill="1" applyBorder="1" applyAlignment="1">
      <alignment horizontal="center"/>
    </xf>
    <xf numFmtId="0" fontId="129" fillId="0" borderId="25" xfId="0" applyFont="1" applyFill="1" applyBorder="1" applyAlignment="1">
      <alignment horizontal="justify" vertical="center"/>
    </xf>
    <xf numFmtId="0" fontId="129" fillId="0" borderId="25" xfId="0" applyFont="1" applyFill="1" applyBorder="1" applyAlignment="1">
      <alignment horizontal="center" vertical="center"/>
    </xf>
    <xf numFmtId="43" fontId="129" fillId="0" borderId="30" xfId="6" applyFont="1" applyFill="1" applyBorder="1" applyAlignment="1">
      <alignment horizontal="center" vertical="center"/>
    </xf>
    <xf numFmtId="178" fontId="135" fillId="0" borderId="25" xfId="0" applyNumberFormat="1" applyFont="1" applyFill="1" applyBorder="1" applyAlignment="1">
      <alignment horizontal="center" vertical="center"/>
    </xf>
    <xf numFmtId="164" fontId="135" fillId="0" borderId="25" xfId="6" applyNumberFormat="1" applyFont="1" applyFill="1" applyBorder="1" applyAlignment="1">
      <alignment horizontal="center"/>
    </xf>
    <xf numFmtId="0" fontId="129" fillId="0" borderId="30" xfId="0" applyFont="1" applyFill="1" applyBorder="1" applyAlignment="1">
      <alignment horizontal="center" vertical="center"/>
    </xf>
    <xf numFmtId="4" fontId="129" fillId="0" borderId="30" xfId="0" applyNumberFormat="1" applyFont="1" applyFill="1" applyBorder="1" applyAlignment="1">
      <alignment horizontal="center" vertical="center"/>
    </xf>
    <xf numFmtId="14" fontId="136" fillId="2" borderId="0" xfId="0" applyNumberFormat="1" applyFont="1" applyFill="1" applyBorder="1" applyAlignment="1">
      <alignment horizontal="center" vertical="center"/>
    </xf>
    <xf numFmtId="179" fontId="135" fillId="0" borderId="30" xfId="6" applyNumberFormat="1" applyFont="1" applyFill="1" applyBorder="1" applyAlignment="1">
      <alignment horizontal="center" vertical="center"/>
    </xf>
    <xf numFmtId="0" fontId="126" fillId="2" borderId="0" xfId="0" applyFont="1" applyFill="1" applyBorder="1"/>
    <xf numFmtId="0" fontId="129" fillId="0" borderId="25" xfId="0" applyFont="1" applyFill="1" applyBorder="1" applyAlignment="1">
      <alignment horizontal="center"/>
    </xf>
    <xf numFmtId="180" fontId="126" fillId="2" borderId="0" xfId="0" applyNumberFormat="1" applyFont="1" applyFill="1"/>
    <xf numFmtId="0" fontId="129" fillId="0" borderId="0" xfId="0" applyFont="1" applyFill="1" applyAlignment="1">
      <alignment horizontal="center" vertical="center"/>
    </xf>
    <xf numFmtId="0" fontId="131" fillId="0" borderId="42" xfId="0" applyFont="1" applyFill="1" applyBorder="1" applyAlignment="1">
      <alignment horizontal="center" vertical="center"/>
    </xf>
    <xf numFmtId="164" fontId="131" fillId="0" borderId="42" xfId="0" applyNumberFormat="1" applyFont="1" applyFill="1" applyBorder="1"/>
    <xf numFmtId="164" fontId="131" fillId="0" borderId="0" xfId="0" applyNumberFormat="1" applyFont="1" applyFill="1" applyBorder="1"/>
    <xf numFmtId="43" fontId="129" fillId="0" borderId="0" xfId="0" applyNumberFormat="1" applyFont="1" applyFill="1"/>
    <xf numFmtId="0" fontId="131" fillId="0" borderId="0" xfId="0" applyFont="1" applyFill="1" applyBorder="1" applyAlignment="1">
      <alignment horizontal="center" vertical="center"/>
    </xf>
    <xf numFmtId="0" fontId="126" fillId="0" borderId="0" xfId="0" applyFont="1" applyBorder="1"/>
    <xf numFmtId="0" fontId="126" fillId="0" borderId="0" xfId="0" applyFont="1" applyFill="1" applyAlignment="1">
      <alignment horizontal="center" vertical="center"/>
    </xf>
    <xf numFmtId="0" fontId="126" fillId="0" borderId="0" xfId="0" applyFont="1" applyAlignment="1">
      <alignment horizontal="center" vertical="center"/>
    </xf>
    <xf numFmtId="0" fontId="0" fillId="0" borderId="0" xfId="0" applyAlignment="1">
      <alignment horizontal="center" vertical="center"/>
    </xf>
    <xf numFmtId="0" fontId="126" fillId="2" borderId="0" xfId="0" applyFont="1" applyFill="1" applyAlignment="1">
      <alignment horizontal="center" vertical="center"/>
    </xf>
    <xf numFmtId="0" fontId="0" fillId="0" borderId="0" xfId="0" applyAlignment="1"/>
    <xf numFmtId="0" fontId="0" fillId="2" borderId="0" xfId="0" applyFill="1" applyAlignment="1"/>
    <xf numFmtId="43" fontId="135" fillId="2" borderId="25" xfId="6" applyFont="1" applyFill="1" applyBorder="1" applyAlignment="1">
      <alignment horizontal="center"/>
    </xf>
    <xf numFmtId="0" fontId="0" fillId="0" borderId="0" xfId="0" applyFill="1" applyAlignment="1">
      <alignment horizontal="center" vertical="center"/>
    </xf>
    <xf numFmtId="165" fontId="0" fillId="0" borderId="0" xfId="0" applyNumberFormat="1"/>
    <xf numFmtId="0" fontId="0" fillId="0" borderId="0" xfId="0" applyBorder="1" applyAlignment="1">
      <alignment horizontal="center" vertical="center"/>
    </xf>
    <xf numFmtId="164" fontId="131" fillId="0" borderId="0" xfId="0" applyNumberFormat="1" applyFont="1" applyBorder="1" applyAlignment="1">
      <alignment horizontal="center" vertical="center"/>
    </xf>
    <xf numFmtId="0" fontId="98" fillId="0" borderId="0" xfId="0" applyFont="1"/>
    <xf numFmtId="0" fontId="99" fillId="0" borderId="25" xfId="0" applyFont="1" applyBorder="1" applyAlignment="1">
      <alignment horizontal="center" vertical="center"/>
    </xf>
    <xf numFmtId="0" fontId="99" fillId="0" borderId="25" xfId="0" applyFont="1" applyBorder="1" applyAlignment="1">
      <alignment horizontal="justify" vertical="center"/>
    </xf>
    <xf numFmtId="0" fontId="99" fillId="0" borderId="30" xfId="0" applyFont="1" applyBorder="1" applyAlignment="1">
      <alignment horizontal="center" vertical="center"/>
    </xf>
    <xf numFmtId="0" fontId="99" fillId="0" borderId="25" xfId="0" applyFont="1" applyBorder="1" applyAlignment="1">
      <alignment vertical="center"/>
    </xf>
    <xf numFmtId="0" fontId="0" fillId="0" borderId="0" xfId="0" applyAlignment="1">
      <alignment wrapText="1"/>
    </xf>
    <xf numFmtId="14" fontId="98" fillId="0" borderId="25" xfId="0" applyNumberFormat="1" applyFont="1" applyFill="1" applyBorder="1" applyAlignment="1">
      <alignment horizontal="center"/>
    </xf>
    <xf numFmtId="49" fontId="98" fillId="0" borderId="31" xfId="0" applyNumberFormat="1" applyFont="1" applyFill="1" applyBorder="1" applyAlignment="1">
      <alignment horizontal="center"/>
    </xf>
    <xf numFmtId="0" fontId="98" fillId="0" borderId="30" xfId="0" applyFont="1" applyFill="1" applyBorder="1"/>
    <xf numFmtId="0" fontId="98" fillId="0" borderId="25" xfId="0" applyFont="1" applyFill="1" applyBorder="1" applyAlignment="1">
      <alignment horizontal="center"/>
    </xf>
    <xf numFmtId="43" fontId="129" fillId="0" borderId="25" xfId="6" applyFont="1" applyFill="1" applyBorder="1"/>
    <xf numFmtId="165" fontId="126" fillId="2" borderId="0" xfId="0" applyNumberFormat="1" applyFont="1" applyFill="1"/>
    <xf numFmtId="0" fontId="131" fillId="0" borderId="25" xfId="0" applyFont="1" applyBorder="1"/>
    <xf numFmtId="164" fontId="82" fillId="0" borderId="25" xfId="0" applyNumberFormat="1" applyFont="1" applyBorder="1"/>
    <xf numFmtId="0" fontId="131" fillId="0" borderId="0" xfId="0" applyFont="1" applyBorder="1"/>
    <xf numFmtId="164" fontId="82" fillId="0" borderId="0" xfId="0" applyNumberFormat="1" applyFont="1" applyBorder="1"/>
    <xf numFmtId="0" fontId="22" fillId="0" borderId="25" xfId="1" applyFont="1" applyBorder="1" applyAlignment="1" applyProtection="1">
      <alignment horizontal="center"/>
      <protection locked="0"/>
    </xf>
    <xf numFmtId="0" fontId="20" fillId="4" borderId="0" xfId="1" applyFont="1" applyFill="1" applyBorder="1" applyAlignment="1" applyProtection="1">
      <alignment horizontal="right"/>
    </xf>
    <xf numFmtId="0" fontId="15" fillId="4" borderId="15" xfId="1" applyFont="1" applyFill="1" applyBorder="1" applyAlignment="1" applyProtection="1">
      <alignment horizontal="center"/>
    </xf>
    <xf numFmtId="0" fontId="15" fillId="4" borderId="0" xfId="1" applyFont="1" applyFill="1" applyBorder="1" applyAlignment="1" applyProtection="1">
      <alignment horizontal="center"/>
    </xf>
    <xf numFmtId="0" fontId="15" fillId="0" borderId="0" xfId="1" applyFont="1" applyBorder="1" applyAlignment="1" applyProtection="1">
      <alignment horizontal="center"/>
      <protection locked="0"/>
    </xf>
    <xf numFmtId="0" fontId="15" fillId="0" borderId="0" xfId="1" applyFont="1" applyBorder="1" applyAlignment="1" applyProtection="1">
      <alignment horizontal="left"/>
      <protection locked="0"/>
    </xf>
    <xf numFmtId="0" fontId="8" fillId="4" borderId="15" xfId="1" applyFont="1" applyFill="1" applyBorder="1" applyAlignment="1" applyProtection="1">
      <alignment horizontal="center"/>
    </xf>
    <xf numFmtId="0" fontId="8" fillId="4" borderId="0" xfId="1" applyFont="1" applyFill="1" applyBorder="1" applyAlignment="1" applyProtection="1">
      <alignment horizontal="center"/>
    </xf>
    <xf numFmtId="0" fontId="20" fillId="0" borderId="0" xfId="1" applyFont="1" applyBorder="1" applyAlignment="1" applyProtection="1">
      <alignment horizontal="right"/>
    </xf>
    <xf numFmtId="0" fontId="20" fillId="4" borderId="15" xfId="1" applyFont="1" applyFill="1" applyBorder="1" applyAlignment="1" applyProtection="1">
      <alignment horizontal="center"/>
    </xf>
    <xf numFmtId="0" fontId="20" fillId="4" borderId="0" xfId="1" applyFont="1" applyFill="1" applyBorder="1" applyAlignment="1" applyProtection="1">
      <alignment horizontal="center"/>
    </xf>
    <xf numFmtId="15" fontId="15" fillId="4" borderId="25" xfId="1" applyNumberFormat="1" applyFont="1" applyFill="1" applyBorder="1" applyAlignment="1" applyProtection="1">
      <alignment horizontal="center"/>
    </xf>
    <xf numFmtId="43" fontId="15" fillId="4" borderId="25" xfId="6" applyFont="1" applyFill="1" applyBorder="1" applyAlignment="1" applyProtection="1">
      <alignment horizontal="center"/>
    </xf>
    <xf numFmtId="43" fontId="3" fillId="0" borderId="9" xfId="2" applyFont="1" applyFill="1" applyBorder="1" applyAlignment="1" applyProtection="1">
      <alignment horizontal="right"/>
    </xf>
    <xf numFmtId="0" fontId="20" fillId="0" borderId="0" xfId="1" applyFont="1" applyBorder="1" applyAlignment="1" applyProtection="1">
      <alignment horizontal="center"/>
    </xf>
    <xf numFmtId="0" fontId="22" fillId="0" borderId="9" xfId="1" applyFont="1" applyBorder="1" applyAlignment="1" applyProtection="1">
      <alignment horizontal="center"/>
      <protection locked="0"/>
    </xf>
    <xf numFmtId="171" fontId="22" fillId="0" borderId="9" xfId="3" applyNumberFormat="1" applyFont="1" applyBorder="1" applyAlignment="1" applyProtection="1">
      <alignment horizontal="center"/>
      <protection locked="0"/>
    </xf>
    <xf numFmtId="0" fontId="15" fillId="0" borderId="0" xfId="1" applyFont="1" applyBorder="1" applyAlignment="1" applyProtection="1">
      <alignment horizontal="center" vertical="center"/>
      <protection locked="0"/>
    </xf>
    <xf numFmtId="0" fontId="95" fillId="0" borderId="0" xfId="1" applyFont="1" applyAlignment="1">
      <alignment horizontal="center"/>
    </xf>
    <xf numFmtId="0" fontId="87" fillId="0" borderId="0" xfId="1" applyFont="1" applyAlignment="1">
      <alignment horizontal="center"/>
    </xf>
    <xf numFmtId="0" fontId="89" fillId="0" borderId="0" xfId="1" applyFont="1" applyAlignment="1">
      <alignment horizontal="center"/>
    </xf>
    <xf numFmtId="0" fontId="87" fillId="0" borderId="0" xfId="20" applyFont="1" applyAlignment="1">
      <alignment horizontal="center"/>
    </xf>
    <xf numFmtId="0" fontId="94" fillId="0" borderId="0" xfId="20" applyFont="1" applyAlignment="1">
      <alignment horizontal="center"/>
    </xf>
    <xf numFmtId="0" fontId="88" fillId="0" borderId="0" xfId="20" applyFont="1" applyAlignment="1">
      <alignment horizontal="center"/>
    </xf>
    <xf numFmtId="0" fontId="86" fillId="0" borderId="0" xfId="0" applyFont="1" applyAlignment="1">
      <alignment horizontal="center"/>
    </xf>
    <xf numFmtId="0" fontId="87" fillId="0" borderId="0" xfId="0" applyFont="1" applyAlignment="1">
      <alignment horizontal="center"/>
    </xf>
    <xf numFmtId="0" fontId="88" fillId="0" borderId="0" xfId="0" applyFont="1" applyAlignment="1">
      <alignment horizontal="center"/>
    </xf>
    <xf numFmtId="0" fontId="89" fillId="0" borderId="0" xfId="0" applyFont="1" applyAlignment="1">
      <alignment horizontal="center"/>
    </xf>
    <xf numFmtId="0" fontId="2" fillId="0" borderId="25" xfId="1" applyFont="1" applyBorder="1" applyAlignment="1" applyProtection="1">
      <alignment horizontal="center" wrapText="1"/>
      <protection locked="0"/>
    </xf>
    <xf numFmtId="0" fontId="2" fillId="0" borderId="25" xfId="1" applyFont="1" applyBorder="1" applyAlignment="1" applyProtection="1">
      <alignment horizontal="center"/>
      <protection locked="0"/>
    </xf>
    <xf numFmtId="0" fontId="2" fillId="0" borderId="15" xfId="1" applyFont="1" applyBorder="1" applyAlignment="1">
      <alignment horizontal="center"/>
    </xf>
    <xf numFmtId="0" fontId="2" fillId="0" borderId="0" xfId="1" applyFont="1" applyBorder="1" applyAlignment="1">
      <alignment horizontal="center"/>
    </xf>
    <xf numFmtId="0" fontId="2" fillId="0" borderId="16" xfId="1" applyFont="1" applyBorder="1" applyAlignment="1">
      <alignment horizontal="center"/>
    </xf>
    <xf numFmtId="0" fontId="69" fillId="7" borderId="32" xfId="0" applyFont="1" applyFill="1" applyBorder="1" applyAlignment="1">
      <alignment horizontal="center" vertical="center" wrapText="1"/>
    </xf>
    <xf numFmtId="0" fontId="69" fillId="7" borderId="2" xfId="0" applyFont="1" applyFill="1" applyBorder="1" applyAlignment="1">
      <alignment horizontal="center" vertical="center" wrapText="1"/>
    </xf>
    <xf numFmtId="0" fontId="69" fillId="7" borderId="30" xfId="1" applyFont="1" applyFill="1" applyBorder="1" applyAlignment="1">
      <alignment horizontal="center" vertical="center"/>
    </xf>
    <xf numFmtId="0" fontId="69" fillId="7" borderId="31" xfId="1" applyFont="1" applyFill="1" applyBorder="1" applyAlignment="1">
      <alignment horizontal="center" vertical="center"/>
    </xf>
    <xf numFmtId="0" fontId="69" fillId="7" borderId="26" xfId="1" applyFont="1" applyFill="1" applyBorder="1" applyAlignment="1">
      <alignment horizontal="center" vertical="center"/>
    </xf>
    <xf numFmtId="43" fontId="22" fillId="0" borderId="30" xfId="6" applyFont="1" applyBorder="1" applyAlignment="1" applyProtection="1">
      <alignment horizontal="center" vertical="center" wrapText="1"/>
    </xf>
    <xf numFmtId="43" fontId="22" fillId="0" borderId="31" xfId="6" applyFont="1" applyBorder="1" applyAlignment="1" applyProtection="1">
      <alignment horizontal="center" vertical="center" wrapText="1"/>
    </xf>
    <xf numFmtId="43" fontId="22" fillId="0" borderId="26" xfId="6" applyFont="1" applyBorder="1" applyAlignment="1" applyProtection="1">
      <alignment horizontal="center" vertical="center" wrapText="1"/>
    </xf>
    <xf numFmtId="0" fontId="69" fillId="7" borderId="25" xfId="1" applyFont="1" applyFill="1" applyBorder="1" applyAlignment="1">
      <alignment horizontal="center" vertical="center"/>
    </xf>
    <xf numFmtId="0" fontId="69" fillId="7" borderId="25" xfId="1" applyFont="1" applyFill="1" applyBorder="1" applyAlignment="1">
      <alignment horizontal="center" vertical="center" wrapText="1"/>
    </xf>
    <xf numFmtId="0" fontId="8" fillId="0" borderId="0" xfId="1" applyFont="1" applyBorder="1" applyAlignment="1">
      <alignment horizontal="center"/>
    </xf>
    <xf numFmtId="0" fontId="22" fillId="0" borderId="0" xfId="1" applyFont="1" applyBorder="1" applyAlignment="1">
      <alignment horizontal="center"/>
    </xf>
    <xf numFmtId="0" fontId="20" fillId="0" borderId="0" xfId="1" applyFont="1" applyBorder="1" applyAlignment="1">
      <alignment horizontal="right"/>
    </xf>
    <xf numFmtId="0" fontId="20" fillId="0" borderId="16" xfId="1" applyFont="1" applyBorder="1" applyAlignment="1">
      <alignment horizontal="right"/>
    </xf>
    <xf numFmtId="0" fontId="22" fillId="0" borderId="30" xfId="1" applyFont="1" applyBorder="1" applyAlignment="1" applyProtection="1">
      <alignment horizontal="left"/>
      <protection locked="0"/>
    </xf>
    <xf numFmtId="0" fontId="22" fillId="0" borderId="26" xfId="1" applyFont="1" applyBorder="1" applyAlignment="1" applyProtection="1">
      <alignment horizontal="left"/>
      <protection locked="0"/>
    </xf>
    <xf numFmtId="0" fontId="20" fillId="0" borderId="0" xfId="1" applyFont="1" applyBorder="1" applyAlignment="1">
      <alignment horizontal="center"/>
    </xf>
    <xf numFmtId="0" fontId="3" fillId="0" borderId="0" xfId="1" applyFont="1" applyBorder="1" applyAlignment="1">
      <alignment horizontal="right"/>
    </xf>
    <xf numFmtId="0" fontId="3" fillId="0" borderId="16" xfId="1" applyFont="1" applyBorder="1" applyAlignment="1">
      <alignment horizontal="right"/>
    </xf>
    <xf numFmtId="0" fontId="22" fillId="0" borderId="30" xfId="1" applyFont="1" applyBorder="1" applyAlignment="1" applyProtection="1">
      <alignment horizontal="center"/>
      <protection locked="0"/>
    </xf>
    <xf numFmtId="0" fontId="22" fillId="0" borderId="31" xfId="1" applyFont="1" applyBorder="1" applyAlignment="1" applyProtection="1">
      <alignment horizontal="center"/>
      <protection locked="0"/>
    </xf>
    <xf numFmtId="0" fontId="22" fillId="0" borderId="26" xfId="1" applyFont="1" applyBorder="1" applyAlignment="1" applyProtection="1">
      <alignment horizontal="center"/>
      <protection locked="0"/>
    </xf>
    <xf numFmtId="43" fontId="22" fillId="0" borderId="30" xfId="2" applyFont="1" applyBorder="1" applyAlignment="1" applyProtection="1">
      <alignment horizontal="center"/>
      <protection locked="0"/>
    </xf>
    <xf numFmtId="43" fontId="22" fillId="0" borderId="31" xfId="2" applyFont="1" applyBorder="1" applyAlignment="1" applyProtection="1">
      <alignment horizontal="center"/>
      <protection locked="0"/>
    </xf>
    <xf numFmtId="43" fontId="22" fillId="0" borderId="26" xfId="2" applyFont="1" applyBorder="1" applyAlignment="1" applyProtection="1">
      <alignment horizontal="center"/>
      <protection locked="0"/>
    </xf>
    <xf numFmtId="15" fontId="22" fillId="4" borderId="25" xfId="1" applyNumberFormat="1" applyFont="1" applyFill="1" applyBorder="1" applyAlignment="1" applyProtection="1">
      <alignment horizontal="center"/>
    </xf>
    <xf numFmtId="0" fontId="69" fillId="7" borderId="27" xfId="1" applyFont="1" applyFill="1" applyBorder="1" applyAlignment="1" applyProtection="1">
      <alignment horizontal="left" vertical="top"/>
      <protection locked="0"/>
    </xf>
    <xf numFmtId="0" fontId="69" fillId="7" borderId="28" xfId="1" applyFont="1" applyFill="1" applyBorder="1" applyAlignment="1" applyProtection="1">
      <alignment horizontal="left" vertical="top"/>
      <protection locked="0"/>
    </xf>
    <xf numFmtId="0" fontId="69" fillId="7" borderId="29" xfId="1" applyFont="1" applyFill="1" applyBorder="1" applyAlignment="1" applyProtection="1">
      <alignment horizontal="left" vertical="top"/>
      <protection locked="0"/>
    </xf>
    <xf numFmtId="0" fontId="69" fillId="7" borderId="3" xfId="1" applyFont="1" applyFill="1" applyBorder="1" applyAlignment="1" applyProtection="1">
      <alignment horizontal="left" vertical="top"/>
      <protection locked="0"/>
    </xf>
    <xf numFmtId="0" fontId="69" fillId="7" borderId="9" xfId="1" applyFont="1" applyFill="1" applyBorder="1" applyAlignment="1" applyProtection="1">
      <alignment horizontal="left" vertical="top"/>
      <protection locked="0"/>
    </xf>
    <xf numFmtId="0" fontId="69" fillId="7" borderId="4" xfId="1" applyFont="1" applyFill="1" applyBorder="1" applyAlignment="1" applyProtection="1">
      <alignment horizontal="left" vertical="top"/>
      <protection locked="0"/>
    </xf>
    <xf numFmtId="172" fontId="11" fillId="0" borderId="0" xfId="0" applyNumberFormat="1" applyFont="1" applyBorder="1" applyAlignment="1" applyProtection="1">
      <alignment horizontal="center"/>
    </xf>
    <xf numFmtId="0" fontId="20" fillId="0" borderId="28" xfId="1" applyFont="1" applyBorder="1" applyAlignment="1" applyProtection="1">
      <alignment horizontal="center"/>
    </xf>
    <xf numFmtId="0" fontId="69" fillId="7" borderId="25" xfId="11" applyFont="1" applyFill="1" applyBorder="1" applyAlignment="1">
      <alignment horizontal="center" vertical="center" wrapText="1"/>
    </xf>
    <xf numFmtId="0" fontId="20" fillId="4" borderId="15" xfId="11" applyFont="1" applyFill="1" applyBorder="1" applyAlignment="1" applyProtection="1">
      <alignment horizontal="center"/>
    </xf>
    <xf numFmtId="0" fontId="20" fillId="4" borderId="0" xfId="11" applyFont="1" applyFill="1" applyBorder="1" applyAlignment="1" applyProtection="1">
      <alignment horizontal="center"/>
    </xf>
    <xf numFmtId="0" fontId="20" fillId="4" borderId="16" xfId="11" applyFont="1" applyFill="1" applyBorder="1" applyAlignment="1" applyProtection="1">
      <alignment horizontal="center"/>
    </xf>
    <xf numFmtId="0" fontId="69" fillId="7" borderId="28" xfId="11" applyFont="1" applyFill="1" applyBorder="1" applyAlignment="1">
      <alignment horizontal="center" vertical="center" wrapText="1"/>
    </xf>
    <xf numFmtId="0" fontId="69" fillId="7" borderId="9" xfId="11" applyFont="1" applyFill="1" applyBorder="1" applyAlignment="1">
      <alignment horizontal="center" vertical="center" wrapText="1"/>
    </xf>
    <xf numFmtId="0" fontId="69" fillId="7" borderId="32" xfId="11" applyFont="1" applyFill="1" applyBorder="1" applyAlignment="1">
      <alignment horizontal="center" vertical="center" wrapText="1"/>
    </xf>
    <xf numFmtId="0" fontId="69" fillId="7" borderId="2" xfId="11" applyFont="1" applyFill="1" applyBorder="1" applyAlignment="1">
      <alignment horizontal="center" vertical="center" wrapText="1"/>
    </xf>
    <xf numFmtId="0" fontId="69" fillId="7" borderId="27" xfId="11" applyFont="1" applyFill="1" applyBorder="1" applyAlignment="1">
      <alignment horizontal="center" vertical="center" wrapText="1"/>
    </xf>
    <xf numFmtId="0" fontId="69" fillId="7" borderId="29" xfId="11" applyFont="1" applyFill="1" applyBorder="1" applyAlignment="1">
      <alignment horizontal="center" vertical="center" wrapText="1"/>
    </xf>
    <xf numFmtId="0" fontId="69" fillId="7" borderId="3" xfId="11" applyFont="1" applyFill="1" applyBorder="1" applyAlignment="1">
      <alignment horizontal="center" vertical="center" wrapText="1"/>
    </xf>
    <xf numFmtId="0" fontId="69" fillId="7" borderId="4" xfId="11" applyFont="1" applyFill="1" applyBorder="1" applyAlignment="1">
      <alignment horizontal="center" vertical="center" wrapText="1"/>
    </xf>
    <xf numFmtId="15" fontId="22" fillId="4" borderId="30" xfId="1" applyNumberFormat="1" applyFont="1" applyFill="1" applyBorder="1" applyAlignment="1" applyProtection="1">
      <alignment horizontal="center"/>
    </xf>
    <xf numFmtId="15" fontId="22" fillId="4" borderId="31" xfId="1" applyNumberFormat="1" applyFont="1" applyFill="1" applyBorder="1" applyAlignment="1" applyProtection="1">
      <alignment horizontal="center"/>
    </xf>
    <xf numFmtId="15" fontId="22" fillId="4" borderId="26" xfId="1" applyNumberFormat="1" applyFont="1" applyFill="1" applyBorder="1" applyAlignment="1" applyProtection="1">
      <alignment horizontal="center"/>
    </xf>
    <xf numFmtId="43" fontId="22" fillId="0" borderId="25" xfId="6" applyFont="1" applyBorder="1" applyAlignment="1" applyProtection="1">
      <alignment horizontal="center" vertical="center" wrapText="1"/>
    </xf>
    <xf numFmtId="0" fontId="70" fillId="7" borderId="30" xfId="11" applyFont="1" applyFill="1" applyBorder="1" applyAlignment="1">
      <alignment horizontal="center"/>
    </xf>
    <xf numFmtId="0" fontId="70" fillId="7" borderId="31" xfId="11" applyFont="1" applyFill="1" applyBorder="1" applyAlignment="1">
      <alignment horizontal="center"/>
    </xf>
    <xf numFmtId="0" fontId="70" fillId="7" borderId="26" xfId="11" applyFont="1" applyFill="1" applyBorder="1" applyAlignment="1">
      <alignment horizontal="center"/>
    </xf>
    <xf numFmtId="0" fontId="68" fillId="7" borderId="25" xfId="11" applyFont="1" applyFill="1" applyBorder="1" applyAlignment="1">
      <alignment horizontal="center" vertical="center" wrapText="1"/>
    </xf>
    <xf numFmtId="0" fontId="70" fillId="7" borderId="25" xfId="11" applyFont="1" applyFill="1" applyBorder="1" applyAlignment="1">
      <alignment horizontal="center"/>
    </xf>
    <xf numFmtId="0" fontId="68" fillId="7" borderId="27" xfId="11" applyFont="1" applyFill="1" applyBorder="1" applyAlignment="1">
      <alignment horizontal="center" vertical="center" wrapText="1"/>
    </xf>
    <xf numFmtId="0" fontId="68" fillId="7" borderId="28" xfId="11" applyFont="1" applyFill="1" applyBorder="1" applyAlignment="1">
      <alignment horizontal="center" vertical="center" wrapText="1"/>
    </xf>
    <xf numFmtId="0" fontId="68" fillId="7" borderId="29" xfId="11" applyFont="1" applyFill="1" applyBorder="1" applyAlignment="1">
      <alignment horizontal="center" vertical="center" wrapText="1"/>
    </xf>
    <xf numFmtId="0" fontId="68" fillId="7" borderId="3" xfId="11" applyFont="1" applyFill="1" applyBorder="1" applyAlignment="1">
      <alignment horizontal="center" vertical="center" wrapText="1"/>
    </xf>
    <xf numFmtId="0" fontId="68" fillId="7" borderId="9" xfId="11" applyFont="1" applyFill="1" applyBorder="1" applyAlignment="1">
      <alignment horizontal="center" vertical="center" wrapText="1"/>
    </xf>
    <xf numFmtId="0" fontId="68" fillId="7" borderId="4" xfId="11" applyFont="1" applyFill="1" applyBorder="1" applyAlignment="1">
      <alignment horizontal="center" vertical="center" wrapText="1"/>
    </xf>
    <xf numFmtId="0" fontId="69" fillId="7" borderId="14" xfId="11" applyFont="1" applyFill="1" applyBorder="1" applyAlignment="1">
      <alignment horizontal="center" vertical="center" wrapText="1"/>
    </xf>
    <xf numFmtId="0" fontId="68" fillId="7" borderId="15" xfId="11" applyFont="1" applyFill="1" applyBorder="1" applyAlignment="1">
      <alignment horizontal="center" vertical="center" wrapText="1"/>
    </xf>
    <xf numFmtId="0" fontId="71" fillId="7" borderId="0" xfId="11" applyFont="1" applyFill="1" applyBorder="1"/>
    <xf numFmtId="0" fontId="71" fillId="7" borderId="3" xfId="11" applyFont="1" applyFill="1" applyBorder="1"/>
    <xf numFmtId="0" fontId="71" fillId="7" borderId="9" xfId="11" applyFont="1" applyFill="1" applyBorder="1"/>
    <xf numFmtId="0" fontId="69" fillId="7" borderId="15" xfId="11" applyFont="1" applyFill="1" applyBorder="1" applyAlignment="1">
      <alignment horizontal="center" vertical="center" wrapText="1"/>
    </xf>
    <xf numFmtId="167" fontId="15" fillId="0" borderId="30" xfId="11" applyNumberFormat="1" applyFont="1" applyFill="1" applyBorder="1" applyAlignment="1" applyProtection="1">
      <alignment horizontal="center"/>
      <protection locked="0"/>
    </xf>
    <xf numFmtId="167" fontId="15" fillId="0" borderId="31" xfId="11" applyNumberFormat="1" applyFont="1" applyFill="1" applyBorder="1" applyAlignment="1" applyProtection="1">
      <alignment horizontal="center"/>
      <protection locked="0"/>
    </xf>
    <xf numFmtId="167" fontId="15" fillId="0" borderId="26" xfId="11" applyNumberFormat="1"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0" fontId="11" fillId="2" borderId="28" xfId="0" applyFont="1" applyFill="1" applyBorder="1" applyAlignment="1">
      <alignment horizontal="center"/>
    </xf>
    <xf numFmtId="0" fontId="11" fillId="2" borderId="0" xfId="0" applyFont="1" applyFill="1" applyBorder="1" applyAlignment="1">
      <alignment horizontal="center"/>
    </xf>
    <xf numFmtId="0" fontId="22" fillId="2" borderId="9" xfId="11" applyFont="1" applyFill="1" applyBorder="1" applyAlignment="1" applyProtection="1">
      <alignment horizontal="center"/>
      <protection locked="0"/>
    </xf>
    <xf numFmtId="0" fontId="20" fillId="2" borderId="28" xfId="11" applyFont="1" applyFill="1" applyBorder="1" applyAlignment="1">
      <alignment horizontal="center"/>
    </xf>
    <xf numFmtId="0" fontId="68" fillId="7" borderId="25" xfId="11" applyFont="1" applyFill="1" applyBorder="1" applyAlignment="1" applyProtection="1">
      <alignment horizontal="center" vertical="center" wrapText="1"/>
      <protection locked="0"/>
    </xf>
    <xf numFmtId="172" fontId="10" fillId="0" borderId="9" xfId="0" applyNumberFormat="1" applyFont="1" applyBorder="1" applyAlignment="1" applyProtection="1">
      <alignment horizontal="center"/>
      <protection locked="0"/>
    </xf>
    <xf numFmtId="0" fontId="8" fillId="4" borderId="15" xfId="11" applyFont="1" applyFill="1" applyBorder="1" applyAlignment="1" applyProtection="1">
      <alignment horizontal="center"/>
    </xf>
    <xf numFmtId="0" fontId="8" fillId="4" borderId="0" xfId="11" applyFont="1" applyFill="1" applyBorder="1" applyAlignment="1" applyProtection="1">
      <alignment horizontal="center"/>
    </xf>
    <xf numFmtId="0" fontId="8" fillId="4" borderId="16" xfId="11" applyFont="1" applyFill="1" applyBorder="1" applyAlignment="1" applyProtection="1">
      <alignment horizontal="center"/>
    </xf>
    <xf numFmtId="0" fontId="15" fillId="4" borderId="15" xfId="11" applyFont="1" applyFill="1" applyBorder="1" applyAlignment="1" applyProtection="1">
      <alignment horizontal="center"/>
    </xf>
    <xf numFmtId="0" fontId="15" fillId="4" borderId="0" xfId="11" applyFont="1" applyFill="1" applyBorder="1" applyAlignment="1" applyProtection="1">
      <alignment horizontal="center"/>
    </xf>
    <xf numFmtId="0" fontId="15" fillId="4" borderId="16" xfId="11" applyFont="1" applyFill="1" applyBorder="1" applyAlignment="1" applyProtection="1">
      <alignment horizontal="center"/>
    </xf>
    <xf numFmtId="0" fontId="69" fillId="7" borderId="16" xfId="11" applyFont="1" applyFill="1" applyBorder="1" applyAlignment="1">
      <alignment horizontal="center" vertical="center" wrapText="1"/>
    </xf>
    <xf numFmtId="0" fontId="20" fillId="2" borderId="9" xfId="11" applyFont="1" applyFill="1" applyBorder="1" applyAlignment="1">
      <alignment horizontal="center"/>
    </xf>
    <xf numFmtId="0" fontId="20" fillId="2" borderId="9" xfId="3" applyFont="1" applyFill="1" applyBorder="1" applyAlignment="1">
      <alignment horizontal="center"/>
    </xf>
    <xf numFmtId="0" fontId="20" fillId="2" borderId="0" xfId="3" applyFont="1" applyFill="1" applyBorder="1" applyAlignment="1">
      <alignment horizontal="center"/>
    </xf>
    <xf numFmtId="172" fontId="11" fillId="0" borderId="28" xfId="0" applyNumberFormat="1" applyFont="1" applyBorder="1" applyAlignment="1">
      <alignment horizontal="center"/>
    </xf>
    <xf numFmtId="0" fontId="20" fillId="2" borderId="28" xfId="7" applyFont="1" applyFill="1" applyBorder="1" applyAlignment="1" applyProtection="1">
      <alignment horizontal="right"/>
      <protection locked="0"/>
    </xf>
    <xf numFmtId="43" fontId="20" fillId="0" borderId="25" xfId="6" applyFont="1" applyBorder="1" applyAlignment="1" applyProtection="1">
      <alignment horizontal="center"/>
      <protection locked="0"/>
    </xf>
    <xf numFmtId="0" fontId="2" fillId="2" borderId="30" xfId="7" applyFont="1" applyFill="1" applyBorder="1" applyAlignment="1" applyProtection="1">
      <alignment horizontal="left"/>
      <protection locked="0"/>
    </xf>
    <xf numFmtId="0" fontId="2" fillId="2" borderId="31" xfId="7" applyFont="1" applyFill="1" applyBorder="1" applyAlignment="1" applyProtection="1">
      <alignment horizontal="left"/>
      <protection locked="0"/>
    </xf>
    <xf numFmtId="0" fontId="2" fillId="2" borderId="26" xfId="7" applyFont="1" applyFill="1" applyBorder="1" applyAlignment="1" applyProtection="1">
      <alignment horizontal="left"/>
      <protection locked="0"/>
    </xf>
    <xf numFmtId="43" fontId="69" fillId="7" borderId="30" xfId="6" applyFont="1" applyFill="1" applyBorder="1" applyAlignment="1" applyProtection="1">
      <alignment horizontal="center"/>
      <protection locked="0"/>
    </xf>
    <xf numFmtId="43" fontId="69" fillId="7" borderId="26" xfId="6" applyFont="1" applyFill="1" applyBorder="1" applyAlignment="1" applyProtection="1">
      <alignment horizontal="center"/>
      <protection locked="0"/>
    </xf>
    <xf numFmtId="0" fontId="14" fillId="2" borderId="25" xfId="7" applyFont="1" applyFill="1" applyBorder="1" applyAlignment="1" applyProtection="1">
      <alignment horizontal="center"/>
      <protection locked="0"/>
    </xf>
    <xf numFmtId="4" fontId="3" fillId="2" borderId="25" xfId="7" applyNumberFormat="1" applyFont="1" applyFill="1" applyBorder="1" applyAlignment="1">
      <alignment horizontal="center"/>
    </xf>
    <xf numFmtId="0" fontId="20" fillId="2" borderId="25" xfId="7" applyFont="1" applyFill="1" applyBorder="1" applyAlignment="1" applyProtection="1">
      <alignment horizontal="right"/>
      <protection locked="0"/>
    </xf>
    <xf numFmtId="0" fontId="2" fillId="4" borderId="25" xfId="1" applyFont="1" applyFill="1" applyBorder="1" applyAlignment="1" applyProtection="1">
      <alignment horizontal="left" vertical="center" wrapText="1"/>
      <protection locked="0"/>
    </xf>
    <xf numFmtId="43" fontId="20" fillId="2" borderId="25" xfId="6" applyFont="1" applyFill="1" applyBorder="1" applyAlignment="1" applyProtection="1">
      <alignment horizontal="center"/>
      <protection locked="0"/>
    </xf>
    <xf numFmtId="43" fontId="3" fillId="2" borderId="0" xfId="6" applyFont="1" applyFill="1" applyBorder="1" applyAlignment="1" applyProtection="1">
      <alignment horizontal="right"/>
      <protection locked="0"/>
    </xf>
    <xf numFmtId="0" fontId="2" fillId="2" borderId="0" xfId="7" applyFont="1" applyFill="1" applyBorder="1" applyAlignment="1" applyProtection="1">
      <alignment horizontal="center"/>
      <protection locked="0"/>
    </xf>
    <xf numFmtId="0" fontId="2" fillId="2" borderId="25" xfId="7" applyFont="1" applyFill="1" applyBorder="1" applyAlignment="1" applyProtection="1">
      <alignment horizontal="left" wrapText="1"/>
      <protection locked="0"/>
    </xf>
    <xf numFmtId="0" fontId="54" fillId="0" borderId="28" xfId="1" applyFont="1" applyFill="1" applyBorder="1" applyAlignment="1">
      <alignment horizontal="center"/>
    </xf>
    <xf numFmtId="0" fontId="54" fillId="2" borderId="28" xfId="1" applyFont="1" applyFill="1" applyBorder="1" applyAlignment="1">
      <alignment horizontal="center"/>
    </xf>
    <xf numFmtId="0" fontId="55" fillId="2" borderId="9" xfId="1" applyFont="1" applyFill="1" applyBorder="1" applyAlignment="1" applyProtection="1">
      <alignment horizontal="center" vertical="center"/>
      <protection locked="0"/>
    </xf>
    <xf numFmtId="43" fontId="14" fillId="2" borderId="25" xfId="6" applyFont="1" applyFill="1" applyBorder="1" applyAlignment="1" applyProtection="1">
      <alignment horizontal="center"/>
      <protection locked="0"/>
    </xf>
    <xf numFmtId="0" fontId="54" fillId="0" borderId="0" xfId="1" applyFont="1" applyFill="1" applyBorder="1" applyAlignment="1">
      <alignment horizontal="center"/>
    </xf>
    <xf numFmtId="0" fontId="54" fillId="2" borderId="0" xfId="1" applyFont="1" applyFill="1" applyBorder="1" applyAlignment="1">
      <alignment horizontal="center"/>
    </xf>
    <xf numFmtId="171" fontId="22" fillId="0" borderId="9" xfId="3" applyNumberFormat="1" applyFont="1" applyBorder="1" applyAlignment="1" applyProtection="1">
      <alignment horizontal="center" vertical="center"/>
      <protection locked="0"/>
    </xf>
    <xf numFmtId="0" fontId="2" fillId="2" borderId="0" xfId="7" applyFont="1" applyFill="1" applyBorder="1" applyAlignment="1">
      <alignment horizontal="center"/>
    </xf>
    <xf numFmtId="0" fontId="2" fillId="2" borderId="0" xfId="7" applyFont="1" applyFill="1" applyBorder="1"/>
    <xf numFmtId="0" fontId="8" fillId="2" borderId="0" xfId="7" applyFont="1" applyFill="1" applyBorder="1" applyAlignment="1">
      <alignment horizontal="center"/>
    </xf>
    <xf numFmtId="0" fontId="16" fillId="2" borderId="0" xfId="7" applyFont="1" applyFill="1" applyBorder="1"/>
    <xf numFmtId="0" fontId="22" fillId="2" borderId="0" xfId="7" applyFont="1" applyFill="1" applyBorder="1" applyAlignment="1">
      <alignment horizontal="center"/>
    </xf>
    <xf numFmtId="0" fontId="22" fillId="2" borderId="0" xfId="7" applyFont="1" applyFill="1" applyBorder="1"/>
    <xf numFmtId="0" fontId="2" fillId="2" borderId="9" xfId="7" applyFont="1" applyFill="1" applyBorder="1" applyAlignment="1">
      <alignment horizontal="center"/>
    </xf>
    <xf numFmtId="0" fontId="69" fillId="7" borderId="25" xfId="7" applyFont="1" applyFill="1" applyBorder="1" applyAlignment="1">
      <alignment horizontal="center"/>
    </xf>
    <xf numFmtId="0" fontId="20" fillId="2" borderId="0" xfId="7" applyFont="1" applyFill="1" applyBorder="1" applyAlignment="1">
      <alignment horizontal="center"/>
    </xf>
    <xf numFmtId="0" fontId="20" fillId="2" borderId="0" xfId="7" applyFont="1" applyFill="1" applyBorder="1"/>
    <xf numFmtId="43" fontId="22" fillId="0" borderId="25" xfId="6" applyFont="1" applyBorder="1" applyAlignment="1" applyProtection="1">
      <alignment horizontal="left"/>
    </xf>
    <xf numFmtId="0" fontId="2" fillId="2" borderId="30" xfId="7" applyFont="1" applyFill="1" applyBorder="1" applyAlignment="1" applyProtection="1">
      <alignment horizontal="center"/>
      <protection locked="0"/>
    </xf>
    <xf numFmtId="0" fontId="2" fillId="2" borderId="26" xfId="7" applyFont="1" applyFill="1" applyBorder="1" applyAlignment="1" applyProtection="1">
      <alignment horizontal="center"/>
      <protection locked="0"/>
    </xf>
    <xf numFmtId="0" fontId="47" fillId="4" borderId="30" xfId="0" applyFont="1" applyFill="1" applyBorder="1" applyAlignment="1" applyProtection="1">
      <alignment horizontal="center"/>
      <protection locked="0"/>
    </xf>
    <xf numFmtId="0" fontId="47" fillId="4" borderId="26" xfId="0" applyFont="1" applyFill="1" applyBorder="1" applyAlignment="1" applyProtection="1">
      <alignment horizontal="center"/>
      <protection locked="0"/>
    </xf>
    <xf numFmtId="15" fontId="22" fillId="4" borderId="25" xfId="1" applyNumberFormat="1" applyFont="1" applyFill="1" applyBorder="1" applyAlignment="1" applyProtection="1">
      <alignment horizontal="left"/>
    </xf>
    <xf numFmtId="172" fontId="60" fillId="0" borderId="9" xfId="0" applyNumberFormat="1" applyFont="1" applyFill="1" applyBorder="1" applyAlignment="1" applyProtection="1">
      <alignment horizontal="center" vertical="center"/>
      <protection locked="0"/>
    </xf>
    <xf numFmtId="0" fontId="2" fillId="2" borderId="30" xfId="7" applyFont="1" applyFill="1" applyBorder="1" applyAlignment="1" applyProtection="1">
      <alignment horizontal="left" vertical="center"/>
      <protection locked="0"/>
    </xf>
    <xf numFmtId="0" fontId="2" fillId="2" borderId="31" xfId="7" applyFont="1" applyFill="1" applyBorder="1" applyAlignment="1" applyProtection="1">
      <alignment horizontal="left" vertical="center"/>
      <protection locked="0"/>
    </xf>
    <xf numFmtId="0" fontId="2" fillId="2" borderId="26" xfId="7" applyFont="1" applyFill="1" applyBorder="1" applyAlignment="1" applyProtection="1">
      <alignment horizontal="left" vertical="center"/>
      <protection locked="0"/>
    </xf>
    <xf numFmtId="43" fontId="20" fillId="2" borderId="25" xfId="6" applyFont="1" applyFill="1" applyBorder="1" applyAlignment="1" applyProtection="1">
      <alignment horizontal="right"/>
      <protection locked="0"/>
    </xf>
    <xf numFmtId="43" fontId="69" fillId="7" borderId="25" xfId="6" applyFont="1" applyFill="1" applyBorder="1" applyAlignment="1">
      <alignment horizontal="center"/>
    </xf>
    <xf numFmtId="43" fontId="22" fillId="2" borderId="25" xfId="6" applyFont="1" applyFill="1" applyBorder="1" applyAlignment="1" applyProtection="1">
      <alignment horizontal="right"/>
      <protection locked="0"/>
    </xf>
    <xf numFmtId="172" fontId="60" fillId="0" borderId="9" xfId="0" applyNumberFormat="1" applyFont="1" applyBorder="1" applyAlignment="1" applyProtection="1">
      <alignment horizontal="center" vertical="center"/>
      <protection locked="0"/>
    </xf>
    <xf numFmtId="43" fontId="20" fillId="2" borderId="30" xfId="6" applyFont="1" applyFill="1" applyBorder="1" applyAlignment="1" applyProtection="1">
      <alignment horizontal="center"/>
      <protection locked="0"/>
    </xf>
    <xf numFmtId="43" fontId="20" fillId="2" borderId="26" xfId="6" applyFont="1" applyFill="1" applyBorder="1" applyAlignment="1" applyProtection="1">
      <alignment horizontal="center"/>
      <protection locked="0"/>
    </xf>
    <xf numFmtId="43" fontId="22" fillId="2" borderId="25" xfId="6" applyFont="1" applyFill="1" applyBorder="1" applyAlignment="1" applyProtection="1">
      <alignment horizontal="center"/>
      <protection locked="0"/>
    </xf>
    <xf numFmtId="171" fontId="10" fillId="0" borderId="9" xfId="0" applyNumberFormat="1" applyFont="1" applyBorder="1" applyAlignment="1" applyProtection="1">
      <alignment horizontal="center"/>
      <protection locked="0"/>
    </xf>
    <xf numFmtId="0" fontId="11" fillId="2" borderId="28" xfId="0" applyFont="1" applyFill="1" applyBorder="1" applyAlignment="1">
      <alignment horizontal="center" wrapText="1"/>
    </xf>
    <xf numFmtId="0" fontId="10" fillId="2" borderId="9" xfId="0" applyFont="1" applyFill="1" applyBorder="1" applyAlignment="1" applyProtection="1">
      <alignment horizontal="center" wrapText="1"/>
      <protection locked="0"/>
    </xf>
    <xf numFmtId="0" fontId="16" fillId="0" borderId="15" xfId="1" applyFont="1" applyBorder="1" applyAlignment="1">
      <alignment horizontal="center"/>
    </xf>
    <xf numFmtId="0" fontId="16" fillId="0" borderId="0" xfId="1" applyFont="1" applyBorder="1" applyAlignment="1">
      <alignment horizontal="center"/>
    </xf>
    <xf numFmtId="0" fontId="16" fillId="0" borderId="16" xfId="1" applyFont="1" applyBorder="1" applyAlignment="1">
      <alignment horizontal="center"/>
    </xf>
    <xf numFmtId="0" fontId="8" fillId="0" borderId="15" xfId="1" applyFont="1" applyBorder="1" applyAlignment="1">
      <alignment horizontal="center"/>
    </xf>
    <xf numFmtId="0" fontId="8" fillId="0" borderId="16" xfId="1" applyFont="1" applyBorder="1" applyAlignment="1">
      <alignment horizontal="center"/>
    </xf>
    <xf numFmtId="0" fontId="30" fillId="2" borderId="15" xfId="1" applyFont="1" applyFill="1" applyBorder="1" applyAlignment="1">
      <alignment horizontal="center"/>
    </xf>
    <xf numFmtId="0" fontId="30" fillId="2" borderId="0" xfId="1" applyFont="1" applyFill="1" applyBorder="1" applyAlignment="1">
      <alignment horizontal="center"/>
    </xf>
    <xf numFmtId="0" fontId="30" fillId="2" borderId="16" xfId="1" applyFont="1" applyFill="1" applyBorder="1" applyAlignment="1">
      <alignment horizontal="center"/>
    </xf>
    <xf numFmtId="0" fontId="29" fillId="2" borderId="15" xfId="1" applyFont="1" applyFill="1" applyBorder="1" applyAlignment="1">
      <alignment horizontal="center"/>
    </xf>
    <xf numFmtId="0" fontId="29" fillId="2" borderId="0" xfId="1" applyFont="1" applyFill="1" applyBorder="1" applyAlignment="1">
      <alignment horizontal="center"/>
    </xf>
    <xf numFmtId="0" fontId="29" fillId="2" borderId="16" xfId="1" applyFont="1" applyFill="1" applyBorder="1" applyAlignment="1">
      <alignment horizontal="center"/>
    </xf>
    <xf numFmtId="172" fontId="30" fillId="0" borderId="15" xfId="0" applyNumberFormat="1" applyFont="1" applyBorder="1" applyAlignment="1">
      <alignment horizontal="center"/>
    </xf>
    <xf numFmtId="172" fontId="30" fillId="0" borderId="0" xfId="0" applyNumberFormat="1" applyFont="1" applyBorder="1" applyAlignment="1">
      <alignment horizontal="center"/>
    </xf>
    <xf numFmtId="172" fontId="30" fillId="0" borderId="16" xfId="0" applyNumberFormat="1" applyFont="1" applyBorder="1" applyAlignment="1">
      <alignment horizontal="center"/>
    </xf>
    <xf numFmtId="43" fontId="10" fillId="0" borderId="25" xfId="6" applyFont="1" applyFill="1" applyBorder="1" applyAlignment="1" applyProtection="1">
      <alignment vertical="center"/>
    </xf>
    <xf numFmtId="1" fontId="57" fillId="2" borderId="25" xfId="18" applyNumberFormat="1" applyFont="1" applyFill="1" applyBorder="1" applyAlignment="1" applyProtection="1">
      <alignment horizontal="center" wrapText="1"/>
      <protection locked="0"/>
    </xf>
    <xf numFmtId="1" fontId="67" fillId="2" borderId="15" xfId="18" applyNumberFormat="1" applyFont="1" applyFill="1" applyBorder="1" applyAlignment="1">
      <alignment horizontal="right" wrapText="1"/>
    </xf>
    <xf numFmtId="1" fontId="67" fillId="2" borderId="16" xfId="18" applyNumberFormat="1" applyFont="1" applyFill="1" applyBorder="1" applyAlignment="1">
      <alignment horizontal="right" wrapText="1"/>
    </xf>
    <xf numFmtId="0" fontId="20" fillId="0" borderId="28" xfId="1" applyFont="1" applyFill="1" applyBorder="1" applyAlignment="1">
      <alignment horizontal="center"/>
    </xf>
    <xf numFmtId="0" fontId="20" fillId="0" borderId="0" xfId="1" applyFont="1" applyFill="1" applyBorder="1" applyAlignment="1">
      <alignment horizontal="center"/>
    </xf>
    <xf numFmtId="0" fontId="22" fillId="0" borderId="9" xfId="1" applyFont="1" applyFill="1" applyBorder="1" applyAlignment="1" applyProtection="1">
      <alignment horizontal="center"/>
      <protection locked="0"/>
    </xf>
    <xf numFmtId="0" fontId="2" fillId="0" borderId="0" xfId="1" applyFont="1" applyFill="1" applyBorder="1" applyAlignment="1">
      <alignment horizontal="left"/>
    </xf>
    <xf numFmtId="0" fontId="12" fillId="0" borderId="0" xfId="1"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12" fillId="0" borderId="0" xfId="1" applyFont="1" applyFill="1" applyBorder="1" applyAlignment="1">
      <alignment horizontal="center"/>
    </xf>
    <xf numFmtId="0" fontId="22" fillId="0" borderId="30" xfId="1" applyFont="1" applyFill="1" applyBorder="1" applyAlignment="1" applyProtection="1">
      <alignment horizontal="left" vertical="center" wrapText="1"/>
      <protection locked="0"/>
    </xf>
    <xf numFmtId="0" fontId="22" fillId="0" borderId="31" xfId="1" applyFont="1" applyFill="1" applyBorder="1" applyAlignment="1" applyProtection="1">
      <alignment horizontal="left" vertical="center" wrapText="1"/>
      <protection locked="0"/>
    </xf>
    <xf numFmtId="0" fontId="22" fillId="0" borderId="26" xfId="1" applyFont="1" applyFill="1" applyBorder="1" applyAlignment="1" applyProtection="1">
      <alignment horizontal="left" vertical="center" wrapText="1"/>
      <protection locked="0"/>
    </xf>
    <xf numFmtId="0" fontId="68" fillId="7" borderId="27" xfId="1" applyFont="1" applyFill="1" applyBorder="1" applyAlignment="1" applyProtection="1">
      <alignment horizontal="left" vertical="top"/>
      <protection locked="0"/>
    </xf>
    <xf numFmtId="0" fontId="68" fillId="7" borderId="28" xfId="1" applyFont="1" applyFill="1" applyBorder="1" applyAlignment="1" applyProtection="1">
      <alignment horizontal="left" vertical="top"/>
      <protection locked="0"/>
    </xf>
    <xf numFmtId="0" fontId="68" fillId="7" borderId="15" xfId="1" applyFont="1" applyFill="1" applyBorder="1" applyAlignment="1" applyProtection="1">
      <alignment horizontal="left" vertical="top"/>
      <protection locked="0"/>
    </xf>
    <xf numFmtId="0" fontId="68" fillId="7" borderId="0" xfId="1" applyFont="1" applyFill="1" applyBorder="1" applyAlignment="1" applyProtection="1">
      <alignment horizontal="left" vertical="top"/>
      <protection locked="0"/>
    </xf>
    <xf numFmtId="0" fontId="68" fillId="7" borderId="3" xfId="1" applyFont="1" applyFill="1" applyBorder="1" applyAlignment="1" applyProtection="1">
      <alignment horizontal="left" vertical="top"/>
      <protection locked="0"/>
    </xf>
    <xf numFmtId="0" fontId="68" fillId="7" borderId="9" xfId="1" applyFont="1" applyFill="1" applyBorder="1" applyAlignment="1" applyProtection="1">
      <alignment horizontal="left" vertical="top"/>
      <protection locked="0"/>
    </xf>
    <xf numFmtId="0" fontId="3" fillId="0" borderId="0" xfId="1" applyFont="1" applyFill="1" applyBorder="1" applyAlignment="1">
      <alignment horizontal="center"/>
    </xf>
    <xf numFmtId="0" fontId="2" fillId="0" borderId="0" xfId="1" applyFont="1" applyFill="1" applyBorder="1" applyAlignment="1">
      <alignment horizontal="center"/>
    </xf>
    <xf numFmtId="0" fontId="2" fillId="0" borderId="15" xfId="1" applyFont="1" applyFill="1" applyBorder="1" applyAlignment="1" applyProtection="1">
      <alignment horizontal="center"/>
      <protection locked="0"/>
    </xf>
    <xf numFmtId="0" fontId="2" fillId="0" borderId="16" xfId="1" applyFont="1" applyFill="1" applyBorder="1" applyAlignment="1" applyProtection="1">
      <alignment horizontal="center"/>
      <protection locked="0"/>
    </xf>
    <xf numFmtId="43" fontId="2" fillId="0" borderId="15" xfId="6" applyFont="1" applyFill="1" applyBorder="1" applyAlignment="1" applyProtection="1">
      <alignment horizontal="right"/>
      <protection locked="0"/>
    </xf>
    <xf numFmtId="43" fontId="2" fillId="0" borderId="16" xfId="6" applyFont="1" applyFill="1" applyBorder="1" applyAlignment="1" applyProtection="1">
      <alignment horizontal="right"/>
      <protection locked="0"/>
    </xf>
    <xf numFmtId="0" fontId="12" fillId="0" borderId="3" xfId="1" applyFont="1" applyFill="1" applyBorder="1" applyAlignment="1" applyProtection="1">
      <alignment horizontal="right"/>
      <protection locked="0"/>
    </xf>
    <xf numFmtId="0" fontId="12" fillId="0" borderId="9" xfId="1" applyFont="1" applyFill="1" applyBorder="1" applyAlignment="1" applyProtection="1">
      <alignment horizontal="right"/>
      <protection locked="0"/>
    </xf>
    <xf numFmtId="0" fontId="12" fillId="0" borderId="4" xfId="1" applyFont="1" applyFill="1" applyBorder="1" applyAlignment="1" applyProtection="1">
      <alignment horizontal="right"/>
      <protection locked="0"/>
    </xf>
    <xf numFmtId="0" fontId="2" fillId="0" borderId="3" xfId="1" applyFont="1" applyFill="1" applyBorder="1" applyAlignment="1" applyProtection="1">
      <alignment horizontal="center"/>
      <protection locked="0"/>
    </xf>
    <xf numFmtId="0" fontId="2" fillId="0" borderId="9"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43" fontId="2" fillId="0" borderId="3" xfId="6" applyFont="1" applyFill="1" applyBorder="1" applyAlignment="1" applyProtection="1">
      <alignment horizontal="right"/>
      <protection locked="0"/>
    </xf>
    <xf numFmtId="43" fontId="2" fillId="0" borderId="4" xfId="6" applyFont="1" applyFill="1" applyBorder="1" applyAlignment="1" applyProtection="1">
      <alignment horizontal="right"/>
      <protection locked="0"/>
    </xf>
    <xf numFmtId="43" fontId="12" fillId="0" borderId="3" xfId="6" applyFont="1" applyFill="1" applyBorder="1" applyAlignment="1" applyProtection="1">
      <alignment horizontal="center"/>
      <protection locked="0"/>
    </xf>
    <xf numFmtId="43" fontId="12" fillId="0" borderId="4" xfId="6" applyFont="1" applyFill="1" applyBorder="1" applyAlignment="1" applyProtection="1">
      <alignment horizontal="center"/>
      <protection locked="0"/>
    </xf>
    <xf numFmtId="0" fontId="21" fillId="0" borderId="15" xfId="1" applyFont="1" applyFill="1" applyBorder="1" applyAlignment="1" applyProtection="1">
      <alignment horizontal="center"/>
      <protection locked="0"/>
    </xf>
    <xf numFmtId="0" fontId="21" fillId="0" borderId="0" xfId="1" applyFont="1" applyFill="1" applyBorder="1" applyAlignment="1" applyProtection="1">
      <alignment horizontal="center"/>
      <protection locked="0"/>
    </xf>
    <xf numFmtId="0" fontId="21" fillId="0" borderId="16" xfId="1" applyFont="1" applyFill="1" applyBorder="1" applyAlignment="1" applyProtection="1">
      <alignment horizontal="center"/>
      <protection locked="0"/>
    </xf>
    <xf numFmtId="0" fontId="8" fillId="0" borderId="0" xfId="1" applyFont="1" applyFill="1" applyBorder="1" applyAlignment="1">
      <alignment horizontal="center"/>
    </xf>
    <xf numFmtId="0" fontId="2" fillId="0" borderId="0" xfId="1" applyFont="1" applyFill="1" applyBorder="1"/>
    <xf numFmtId="0" fontId="15" fillId="0" borderId="0" xfId="1" applyFont="1" applyFill="1" applyBorder="1" applyAlignment="1">
      <alignment horizontal="center"/>
    </xf>
    <xf numFmtId="0" fontId="15" fillId="0" borderId="0" xfId="1" applyFont="1" applyFill="1" applyBorder="1"/>
    <xf numFmtId="0" fontId="12" fillId="0" borderId="0" xfId="1" applyFont="1" applyFill="1" applyBorder="1" applyAlignment="1" applyProtection="1">
      <alignment horizontal="right"/>
    </xf>
    <xf numFmtId="43" fontId="22" fillId="0" borderId="25" xfId="6" applyFont="1" applyFill="1" applyBorder="1" applyAlignment="1" applyProtection="1">
      <alignment horizontal="left"/>
    </xf>
    <xf numFmtId="0" fontId="12" fillId="0" borderId="0" xfId="1" applyFont="1" applyFill="1" applyBorder="1"/>
    <xf numFmtId="171" fontId="22" fillId="0" borderId="9" xfId="8" applyNumberFormat="1" applyFont="1" applyBorder="1" applyAlignment="1" applyProtection="1">
      <alignment horizontal="center"/>
      <protection locked="0"/>
    </xf>
    <xf numFmtId="171" fontId="22" fillId="0" borderId="4" xfId="8" applyNumberFormat="1" applyFont="1" applyBorder="1" applyAlignment="1" applyProtection="1">
      <alignment horizontal="center"/>
      <protection locked="0"/>
    </xf>
    <xf numFmtId="0" fontId="20" fillId="0" borderId="28" xfId="8" applyFont="1" applyBorder="1" applyAlignment="1">
      <alignment horizontal="center"/>
    </xf>
    <xf numFmtId="0" fontId="20" fillId="0" borderId="29" xfId="8" applyFont="1" applyBorder="1" applyAlignment="1">
      <alignment horizontal="center"/>
    </xf>
    <xf numFmtId="0" fontId="14" fillId="0" borderId="9" xfId="1" applyFont="1" applyBorder="1" applyAlignment="1" applyProtection="1">
      <alignment horizontal="center"/>
      <protection locked="0"/>
    </xf>
    <xf numFmtId="0" fontId="14" fillId="0" borderId="4" xfId="1" applyFont="1" applyBorder="1" applyAlignment="1" applyProtection="1">
      <alignment horizontal="center"/>
      <protection locked="0"/>
    </xf>
    <xf numFmtId="0" fontId="20" fillId="0" borderId="0" xfId="8" applyFont="1" applyBorder="1" applyAlignment="1">
      <alignment horizontal="center"/>
    </xf>
    <xf numFmtId="0" fontId="20" fillId="0" borderId="16" xfId="8" applyFont="1" applyBorder="1" applyAlignment="1">
      <alignment horizontal="center"/>
    </xf>
    <xf numFmtId="0" fontId="21" fillId="0" borderId="9" xfId="1" applyFont="1" applyBorder="1" applyAlignment="1" applyProtection="1">
      <alignment horizontal="center"/>
      <protection locked="0"/>
    </xf>
    <xf numFmtId="0" fontId="22" fillId="0" borderId="4" xfId="1" applyFont="1" applyBorder="1" applyAlignment="1" applyProtection="1">
      <alignment horizontal="center"/>
      <protection locked="0"/>
    </xf>
    <xf numFmtId="0" fontId="20" fillId="0" borderId="28" xfId="1" applyFont="1" applyBorder="1" applyAlignment="1">
      <alignment horizontal="center"/>
    </xf>
    <xf numFmtId="0" fontId="20" fillId="0" borderId="29" xfId="1" applyFont="1" applyBorder="1" applyAlignment="1">
      <alignment horizontal="center"/>
    </xf>
    <xf numFmtId="0" fontId="14" fillId="0" borderId="0" xfId="1" applyFont="1" applyBorder="1" applyAlignment="1">
      <alignment horizontal="center"/>
    </xf>
    <xf numFmtId="0" fontId="12" fillId="0" borderId="0" xfId="1" applyFont="1" applyBorder="1" applyAlignment="1">
      <alignment horizontal="center"/>
    </xf>
    <xf numFmtId="43" fontId="15" fillId="0" borderId="30" xfId="6" applyFont="1" applyBorder="1" applyAlignment="1" applyProtection="1">
      <alignment horizontal="center"/>
    </xf>
    <xf numFmtId="43" fontId="15" fillId="0" borderId="26" xfId="6" applyFont="1" applyBorder="1" applyAlignment="1" applyProtection="1">
      <alignment horizontal="center"/>
    </xf>
    <xf numFmtId="0" fontId="68" fillId="7" borderId="28" xfId="1" applyFont="1" applyFill="1" applyBorder="1" applyAlignment="1">
      <alignment horizontal="center"/>
    </xf>
    <xf numFmtId="0" fontId="68" fillId="7" borderId="29" xfId="1" applyFont="1" applyFill="1" applyBorder="1" applyAlignment="1">
      <alignment horizontal="center"/>
    </xf>
    <xf numFmtId="0" fontId="68" fillId="8" borderId="25" xfId="1" applyFont="1" applyFill="1" applyBorder="1" applyAlignment="1">
      <alignment horizontal="center" vertical="center" wrapText="1"/>
    </xf>
    <xf numFmtId="0" fontId="69" fillId="7" borderId="32" xfId="1" applyFont="1" applyFill="1" applyBorder="1" applyAlignment="1">
      <alignment horizontal="center" vertical="center" wrapText="1"/>
    </xf>
    <xf numFmtId="0" fontId="69" fillId="7" borderId="2" xfId="1" applyFont="1" applyFill="1" applyBorder="1" applyAlignment="1">
      <alignment horizontal="center" vertical="center" wrapText="1"/>
    </xf>
    <xf numFmtId="0" fontId="68" fillId="8" borderId="30" xfId="1" applyFont="1" applyFill="1" applyBorder="1" applyAlignment="1">
      <alignment horizontal="center" vertical="center" wrapText="1"/>
    </xf>
    <xf numFmtId="0" fontId="68" fillId="8" borderId="31" xfId="1" applyFont="1" applyFill="1" applyBorder="1" applyAlignment="1">
      <alignment horizontal="center" vertical="center" wrapText="1"/>
    </xf>
    <xf numFmtId="0" fontId="68" fillId="8" borderId="26" xfId="1" applyFont="1" applyFill="1" applyBorder="1" applyAlignment="1">
      <alignment horizontal="center" vertical="center" wrapText="1"/>
    </xf>
    <xf numFmtId="0" fontId="25" fillId="2" borderId="0" xfId="0" applyFont="1" applyFill="1" applyAlignment="1">
      <alignment horizontal="center"/>
    </xf>
    <xf numFmtId="174" fontId="25" fillId="2" borderId="0" xfId="0" applyNumberFormat="1" applyFont="1" applyFill="1" applyAlignment="1">
      <alignment horizontal="center"/>
    </xf>
    <xf numFmtId="0" fontId="15" fillId="2" borderId="0" xfId="0" applyFont="1" applyFill="1" applyAlignment="1">
      <alignment horizontal="center"/>
    </xf>
    <xf numFmtId="174" fontId="15" fillId="2" borderId="0" xfId="0" applyNumberFormat="1" applyFont="1" applyFill="1" applyAlignment="1">
      <alignment horizontal="center"/>
    </xf>
    <xf numFmtId="0" fontId="29" fillId="2" borderId="0" xfId="0" applyFont="1" applyFill="1" applyAlignment="1">
      <alignment horizontal="center"/>
    </xf>
    <xf numFmtId="174" fontId="29" fillId="2" borderId="0" xfId="0" applyNumberFormat="1" applyFont="1" applyFill="1" applyAlignment="1">
      <alignment horizontal="center"/>
    </xf>
    <xf numFmtId="43" fontId="21" fillId="0" borderId="25" xfId="6" applyFont="1" applyBorder="1" applyAlignment="1" applyProtection="1">
      <alignment horizontal="center"/>
    </xf>
    <xf numFmtId="49" fontId="19" fillId="11" borderId="29" xfId="0" applyNumberFormat="1" applyFont="1" applyFill="1" applyBorder="1" applyAlignment="1">
      <alignment horizontal="center" vertical="center" wrapText="1"/>
    </xf>
    <xf numFmtId="49" fontId="19" fillId="11" borderId="4" xfId="0" applyNumberFormat="1" applyFont="1" applyFill="1" applyBorder="1" applyAlignment="1">
      <alignment horizontal="center" vertical="center" wrapText="1"/>
    </xf>
    <xf numFmtId="174" fontId="19" fillId="11" borderId="32" xfId="0" applyNumberFormat="1" applyFont="1" applyFill="1" applyBorder="1" applyAlignment="1">
      <alignment horizontal="center" vertical="center" wrapText="1"/>
    </xf>
    <xf numFmtId="174" fontId="19" fillId="11" borderId="2" xfId="0" applyNumberFormat="1" applyFont="1" applyFill="1" applyBorder="1" applyAlignment="1">
      <alignment horizontal="center" vertical="center" wrapText="1"/>
    </xf>
    <xf numFmtId="49" fontId="19" fillId="11" borderId="32" xfId="0" applyNumberFormat="1" applyFont="1" applyFill="1" applyBorder="1" applyAlignment="1">
      <alignment horizontal="center" vertical="center" wrapText="1"/>
    </xf>
    <xf numFmtId="49" fontId="19" fillId="11" borderId="2" xfId="0" applyNumberFormat="1" applyFont="1" applyFill="1" applyBorder="1" applyAlignment="1">
      <alignment horizontal="center" vertical="center" wrapText="1"/>
    </xf>
    <xf numFmtId="0" fontId="19" fillId="11" borderId="30" xfId="0" applyFont="1" applyFill="1" applyBorder="1" applyAlignment="1">
      <alignment horizontal="left"/>
    </xf>
    <xf numFmtId="0" fontId="19" fillId="11" borderId="31" xfId="0" applyFont="1" applyFill="1" applyBorder="1" applyAlignment="1">
      <alignment horizontal="left"/>
    </xf>
    <xf numFmtId="0" fontId="19" fillId="11" borderId="26" xfId="0" applyFont="1" applyFill="1" applyBorder="1" applyAlignment="1">
      <alignment horizontal="left"/>
    </xf>
    <xf numFmtId="174" fontId="44" fillId="0" borderId="28" xfId="0" applyNumberFormat="1" applyFont="1" applyBorder="1" applyAlignment="1">
      <alignment horizontal="center"/>
    </xf>
    <xf numFmtId="0" fontId="19" fillId="0" borderId="28" xfId="0" applyFont="1" applyBorder="1" applyAlignment="1">
      <alignment horizontal="center"/>
    </xf>
    <xf numFmtId="174" fontId="21" fillId="0" borderId="9" xfId="0" applyNumberFormat="1" applyFont="1" applyBorder="1" applyAlignment="1" applyProtection="1">
      <alignment horizontal="center"/>
      <protection locked="0"/>
    </xf>
    <xf numFmtId="174" fontId="27" fillId="0" borderId="9" xfId="0" applyNumberFormat="1" applyFont="1" applyBorder="1" applyAlignment="1" applyProtection="1">
      <alignment horizontal="center"/>
      <protection locked="0"/>
    </xf>
    <xf numFmtId="0" fontId="21" fillId="0" borderId="9" xfId="0" applyFont="1" applyBorder="1" applyAlignment="1" applyProtection="1">
      <alignment horizontal="center"/>
      <protection locked="0"/>
    </xf>
    <xf numFmtId="0" fontId="19" fillId="0" borderId="0" xfId="0" applyFont="1" applyAlignment="1">
      <alignment horizontal="center"/>
    </xf>
    <xf numFmtId="14" fontId="27" fillId="0" borderId="9" xfId="0" applyNumberFormat="1" applyFont="1" applyBorder="1" applyAlignment="1" applyProtection="1">
      <alignment horizontal="center"/>
      <protection locked="0"/>
    </xf>
    <xf numFmtId="0" fontId="27" fillId="0" borderId="9" xfId="0" applyFont="1" applyBorder="1" applyAlignment="1" applyProtection="1">
      <alignment horizontal="center"/>
      <protection locked="0"/>
    </xf>
    <xf numFmtId="171" fontId="21" fillId="0" borderId="9" xfId="8" applyNumberFormat="1" applyFont="1" applyBorder="1" applyAlignment="1" applyProtection="1">
      <alignment horizontal="center"/>
      <protection locked="0"/>
    </xf>
    <xf numFmtId="174" fontId="44" fillId="0" borderId="0" xfId="0" applyNumberFormat="1" applyFont="1" applyAlignment="1">
      <alignment horizontal="center"/>
    </xf>
    <xf numFmtId="174" fontId="11" fillId="0" borderId="0" xfId="0" applyNumberFormat="1" applyFont="1" applyBorder="1" applyAlignment="1">
      <alignment horizontal="center"/>
    </xf>
    <xf numFmtId="0" fontId="20" fillId="0" borderId="0" xfId="0" applyFont="1" applyBorder="1" applyAlignment="1">
      <alignment horizontal="center"/>
    </xf>
    <xf numFmtId="43" fontId="10" fillId="0" borderId="30" xfId="6" applyFont="1" applyFill="1" applyBorder="1" applyAlignment="1" applyProtection="1">
      <alignment vertical="center"/>
    </xf>
    <xf numFmtId="43" fontId="10" fillId="0" borderId="26" xfId="6" applyFont="1" applyFill="1" applyBorder="1" applyAlignment="1" applyProtection="1">
      <alignment vertical="center"/>
    </xf>
    <xf numFmtId="1" fontId="57" fillId="2" borderId="30" xfId="18" applyNumberFormat="1" applyFont="1" applyFill="1" applyBorder="1" applyAlignment="1" applyProtection="1">
      <alignment horizontal="center" wrapText="1"/>
      <protection locked="0"/>
    </xf>
    <xf numFmtId="1" fontId="57" fillId="2" borderId="26" xfId="18" applyNumberFormat="1" applyFont="1" applyFill="1" applyBorder="1" applyAlignment="1" applyProtection="1">
      <alignment horizontal="center" wrapText="1"/>
      <protection locked="0"/>
    </xf>
    <xf numFmtId="0" fontId="16" fillId="0" borderId="0" xfId="1" applyFont="1" applyAlignment="1">
      <alignment horizontal="center"/>
    </xf>
    <xf numFmtId="0" fontId="8" fillId="0" borderId="0" xfId="1" applyFont="1" applyAlignment="1">
      <alignment horizontal="center"/>
    </xf>
    <xf numFmtId="0" fontId="30" fillId="2" borderId="0" xfId="1" applyFont="1" applyFill="1" applyAlignment="1">
      <alignment horizontal="center"/>
    </xf>
    <xf numFmtId="0" fontId="29" fillId="2" borderId="0" xfId="1" applyFont="1" applyFill="1" applyAlignment="1">
      <alignment horizontal="center"/>
    </xf>
    <xf numFmtId="172" fontId="30" fillId="0" borderId="0" xfId="0" applyNumberFormat="1" applyFont="1" applyAlignment="1">
      <alignment horizontal="center"/>
    </xf>
    <xf numFmtId="0" fontId="11" fillId="2" borderId="0" xfId="0" applyFont="1" applyFill="1" applyAlignment="1">
      <alignment horizontal="center"/>
    </xf>
    <xf numFmtId="171" fontId="11" fillId="0" borderId="0" xfId="0" applyNumberFormat="1" applyFont="1" applyBorder="1" applyAlignment="1" applyProtection="1">
      <alignment horizontal="center"/>
      <protection locked="0"/>
    </xf>
    <xf numFmtId="171" fontId="11" fillId="0" borderId="9" xfId="0" applyNumberFormat="1" applyFont="1" applyBorder="1" applyAlignment="1" applyProtection="1">
      <alignment horizontal="center"/>
      <protection locked="0"/>
    </xf>
    <xf numFmtId="171" fontId="11" fillId="0" borderId="31" xfId="0" applyNumberFormat="1" applyFont="1" applyBorder="1" applyAlignment="1" applyProtection="1">
      <alignment horizontal="center"/>
      <protection locked="0"/>
    </xf>
    <xf numFmtId="0" fontId="11" fillId="2" borderId="28" xfId="0" applyFont="1" applyFill="1" applyBorder="1" applyAlignment="1">
      <alignment wrapText="1"/>
    </xf>
    <xf numFmtId="171" fontId="22" fillId="0" borderId="9" xfId="0" applyNumberFormat="1" applyFont="1" applyFill="1" applyBorder="1" applyAlignment="1" applyProtection="1">
      <alignment horizontal="center"/>
      <protection locked="0"/>
    </xf>
    <xf numFmtId="0" fontId="20" fillId="0" borderId="0" xfId="0" applyFont="1" applyFill="1" applyAlignment="1">
      <alignment horizontal="center"/>
    </xf>
    <xf numFmtId="0" fontId="20" fillId="0" borderId="28" xfId="0" applyFont="1" applyFill="1" applyBorder="1" applyAlignment="1">
      <alignment horizontal="center"/>
    </xf>
    <xf numFmtId="0" fontId="16" fillId="0" borderId="0" xfId="1" applyFont="1" applyFill="1" applyBorder="1" applyAlignment="1">
      <alignment horizontal="center"/>
    </xf>
    <xf numFmtId="0" fontId="16" fillId="0" borderId="0" xfId="1" applyFont="1" applyFill="1" applyAlignment="1">
      <alignment horizontal="center"/>
    </xf>
    <xf numFmtId="0" fontId="8" fillId="0" borderId="0" xfId="1" applyFont="1" applyFill="1" applyAlignment="1">
      <alignment horizontal="center"/>
    </xf>
    <xf numFmtId="0" fontId="15" fillId="0" borderId="0" xfId="1" applyFont="1" applyFill="1" applyAlignment="1">
      <alignment horizontal="center"/>
    </xf>
    <xf numFmtId="0" fontId="12" fillId="0" borderId="0" xfId="1" applyFont="1" applyFill="1" applyAlignment="1">
      <alignment horizontal="center"/>
    </xf>
    <xf numFmtId="172" fontId="15" fillId="0" borderId="0" xfId="0" applyNumberFormat="1" applyFont="1" applyFill="1" applyBorder="1" applyAlignment="1">
      <alignment horizontal="center"/>
    </xf>
    <xf numFmtId="172" fontId="15" fillId="0" borderId="0" xfId="0" applyNumberFormat="1" applyFont="1" applyFill="1" applyAlignment="1">
      <alignment horizontal="center"/>
    </xf>
    <xf numFmtId="43" fontId="22" fillId="0" borderId="25" xfId="6" applyFont="1" applyFill="1" applyBorder="1" applyAlignment="1" applyProtection="1">
      <alignment vertical="center"/>
    </xf>
    <xf numFmtId="1" fontId="22" fillId="0" borderId="25" xfId="18" applyNumberFormat="1" applyFont="1" applyFill="1" applyBorder="1" applyAlignment="1" applyProtection="1">
      <alignment horizontal="center" wrapText="1"/>
      <protection locked="0"/>
    </xf>
    <xf numFmtId="1" fontId="20" fillId="0" borderId="15" xfId="18" applyNumberFormat="1" applyFont="1" applyFill="1" applyBorder="1" applyAlignment="1">
      <alignment horizontal="right" wrapText="1"/>
    </xf>
    <xf numFmtId="1" fontId="20" fillId="0" borderId="16" xfId="18" applyNumberFormat="1" applyFont="1" applyFill="1" applyBorder="1" applyAlignment="1">
      <alignment horizontal="right" wrapText="1"/>
    </xf>
    <xf numFmtId="0" fontId="22" fillId="0" borderId="9" xfId="0" applyFont="1" applyFill="1" applyBorder="1" applyAlignment="1" applyProtection="1">
      <alignment horizontal="center"/>
      <protection locked="0"/>
    </xf>
    <xf numFmtId="171" fontId="10" fillId="0" borderId="0" xfId="0" applyNumberFormat="1" applyFont="1" applyBorder="1" applyAlignment="1" applyProtection="1">
      <alignment horizontal="center"/>
      <protection locked="0"/>
    </xf>
    <xf numFmtId="43" fontId="47" fillId="0" borderId="25" xfId="6" applyFont="1" applyFill="1" applyBorder="1" applyAlignment="1" applyProtection="1">
      <alignment vertical="center"/>
    </xf>
    <xf numFmtId="0" fontId="10" fillId="2" borderId="9" xfId="0" applyFont="1" applyFill="1" applyBorder="1" applyAlignment="1">
      <alignment horizontal="center"/>
    </xf>
    <xf numFmtId="0" fontId="11" fillId="2" borderId="0" xfId="0" applyFont="1" applyFill="1" applyBorder="1" applyAlignment="1" applyProtection="1">
      <alignment horizontal="center"/>
      <protection locked="0"/>
    </xf>
    <xf numFmtId="0" fontId="102" fillId="0" borderId="32" xfId="0" applyFont="1" applyBorder="1" applyAlignment="1">
      <alignment horizontal="left" vertical="center" wrapText="1"/>
    </xf>
    <xf numFmtId="0" fontId="102" fillId="0" borderId="14" xfId="0" applyFont="1" applyBorder="1" applyAlignment="1">
      <alignment horizontal="left" vertical="center" wrapText="1"/>
    </xf>
    <xf numFmtId="0" fontId="102" fillId="0" borderId="2" xfId="0" applyFont="1" applyBorder="1" applyAlignment="1">
      <alignment horizontal="left" vertical="center" wrapText="1"/>
    </xf>
    <xf numFmtId="0" fontId="16" fillId="0" borderId="9" xfId="1" applyFont="1" applyBorder="1" applyAlignment="1" applyProtection="1">
      <alignment horizontal="center"/>
      <protection locked="0"/>
    </xf>
    <xf numFmtId="0" fontId="8" fillId="2" borderId="15" xfId="0" applyFont="1" applyFill="1" applyBorder="1" applyAlignment="1">
      <alignment horizontal="center"/>
    </xf>
    <xf numFmtId="0" fontId="8" fillId="2" borderId="0" xfId="0" applyFont="1" applyFill="1" applyAlignment="1">
      <alignment horizontal="center"/>
    </xf>
    <xf numFmtId="0" fontId="8" fillId="2" borderId="16" xfId="0" applyFont="1" applyFill="1" applyBorder="1" applyAlignment="1">
      <alignment horizontal="center"/>
    </xf>
    <xf numFmtId="0" fontId="22" fillId="2" borderId="15" xfId="0" applyFont="1" applyFill="1" applyBorder="1" applyAlignment="1">
      <alignment horizontal="center"/>
    </xf>
    <xf numFmtId="0" fontId="22" fillId="2" borderId="0" xfId="0" applyFont="1" applyFill="1" applyAlignment="1">
      <alignment horizontal="center"/>
    </xf>
    <xf numFmtId="0" fontId="22" fillId="2" borderId="16" xfId="0" applyFont="1" applyFill="1" applyBorder="1" applyAlignment="1">
      <alignment horizontal="center"/>
    </xf>
    <xf numFmtId="0" fontId="20" fillId="2" borderId="15" xfId="0" applyFont="1" applyFill="1" applyBorder="1" applyAlignment="1">
      <alignment horizontal="center"/>
    </xf>
    <xf numFmtId="0" fontId="20" fillId="2" borderId="0" xfId="0" applyFont="1" applyFill="1" applyAlignment="1">
      <alignment horizontal="center"/>
    </xf>
    <xf numFmtId="0" fontId="20" fillId="2" borderId="16" xfId="0" applyFont="1" applyFill="1" applyBorder="1" applyAlignment="1">
      <alignment horizontal="center"/>
    </xf>
    <xf numFmtId="43" fontId="22" fillId="2" borderId="30" xfId="6" applyFont="1" applyFill="1" applyBorder="1" applyAlignment="1"/>
    <xf numFmtId="43" fontId="22" fillId="2" borderId="26" xfId="6" applyFont="1" applyFill="1" applyBorder="1" applyAlignment="1"/>
    <xf numFmtId="0" fontId="68" fillId="7" borderId="25" xfId="1" applyFont="1" applyFill="1" applyBorder="1" applyAlignment="1">
      <alignment horizontal="center" vertical="center" wrapText="1"/>
    </xf>
    <xf numFmtId="170" fontId="8" fillId="0" borderId="28" xfId="0" applyNumberFormat="1" applyFont="1" applyBorder="1" applyAlignment="1">
      <alignment horizontal="center"/>
    </xf>
    <xf numFmtId="0" fontId="8" fillId="0" borderId="28" xfId="1" applyFont="1" applyBorder="1" applyAlignment="1">
      <alignment horizontal="center"/>
    </xf>
    <xf numFmtId="171" fontId="16" fillId="0" borderId="9" xfId="8" applyNumberFormat="1" applyFont="1" applyBorder="1" applyAlignment="1" applyProtection="1">
      <alignment horizontal="center"/>
      <protection locked="0"/>
    </xf>
    <xf numFmtId="0" fontId="29" fillId="0" borderId="28" xfId="0" applyFont="1" applyBorder="1" applyAlignment="1">
      <alignment horizontal="center"/>
    </xf>
    <xf numFmtId="0" fontId="12" fillId="0" borderId="28" xfId="8" applyFont="1" applyBorder="1" applyAlignment="1">
      <alignment horizontal="center"/>
    </xf>
    <xf numFmtId="171" fontId="15" fillId="0" borderId="9" xfId="8" applyNumberFormat="1" applyFont="1" applyBorder="1" applyAlignment="1" applyProtection="1">
      <alignment horizontal="center"/>
      <protection locked="0"/>
    </xf>
    <xf numFmtId="0" fontId="29" fillId="0" borderId="0" xfId="0" applyFont="1" applyBorder="1" applyAlignment="1">
      <alignment horizontal="center"/>
    </xf>
    <xf numFmtId="0" fontId="15" fillId="0" borderId="9" xfId="8" applyFont="1" applyBorder="1" applyAlignment="1" applyProtection="1">
      <alignment horizontal="center"/>
      <protection locked="0"/>
    </xf>
    <xf numFmtId="0" fontId="12" fillId="0" borderId="0" xfId="8" applyFont="1" applyBorder="1" applyAlignment="1">
      <alignment horizontal="center"/>
    </xf>
    <xf numFmtId="0" fontId="29" fillId="0" borderId="28" xfId="0" applyFont="1" applyBorder="1" applyAlignment="1" applyProtection="1">
      <alignment horizontal="center"/>
    </xf>
    <xf numFmtId="0" fontId="15" fillId="0" borderId="9" xfId="1" applyFont="1" applyBorder="1" applyAlignment="1" applyProtection="1">
      <alignment horizontal="center"/>
      <protection locked="0"/>
    </xf>
    <xf numFmtId="0" fontId="15" fillId="0" borderId="9" xfId="8" applyFont="1" applyBorder="1" applyAlignment="1" applyProtection="1">
      <alignment horizontal="center" wrapText="1"/>
      <protection locked="0"/>
    </xf>
    <xf numFmtId="0" fontId="12" fillId="0" borderId="0" xfId="8" applyFont="1" applyBorder="1" applyAlignment="1" applyProtection="1">
      <alignment horizontal="center"/>
    </xf>
    <xf numFmtId="0" fontId="15" fillId="0" borderId="15" xfId="8" applyFont="1" applyBorder="1" applyAlignment="1">
      <alignment horizontal="center"/>
    </xf>
    <xf numFmtId="0" fontId="15" fillId="0" borderId="0" xfId="8" applyFont="1" applyBorder="1" applyAlignment="1">
      <alignment horizontal="center"/>
    </xf>
    <xf numFmtId="0" fontId="15" fillId="0" borderId="16" xfId="8" applyFont="1" applyBorder="1" applyAlignment="1">
      <alignment horizontal="center"/>
    </xf>
    <xf numFmtId="14" fontId="30" fillId="0" borderId="30" xfId="8" applyNumberFormat="1" applyFont="1" applyBorder="1" applyAlignment="1" applyProtection="1">
      <alignment horizontal="center" wrapText="1"/>
      <protection locked="0"/>
    </xf>
    <xf numFmtId="14" fontId="30" fillId="0" borderId="31" xfId="8" applyNumberFormat="1" applyFont="1" applyBorder="1" applyAlignment="1" applyProtection="1">
      <alignment horizontal="center" wrapText="1"/>
      <protection locked="0"/>
    </xf>
    <xf numFmtId="14" fontId="30" fillId="0" borderId="26" xfId="8" applyNumberFormat="1" applyFont="1" applyBorder="1" applyAlignment="1" applyProtection="1">
      <alignment horizontal="center" wrapText="1"/>
      <protection locked="0"/>
    </xf>
    <xf numFmtId="0" fontId="8" fillId="0" borderId="15" xfId="8" applyFont="1" applyBorder="1" applyAlignment="1">
      <alignment horizontal="center"/>
    </xf>
    <xf numFmtId="0" fontId="8" fillId="0" borderId="0" xfId="8" applyFont="1" applyBorder="1" applyAlignment="1">
      <alignment horizontal="center"/>
    </xf>
    <xf numFmtId="0" fontId="8" fillId="0" borderId="16" xfId="8" applyFont="1" applyBorder="1" applyAlignment="1">
      <alignment horizontal="center"/>
    </xf>
    <xf numFmtId="0" fontId="68" fillId="7" borderId="30" xfId="8" applyFont="1" applyFill="1" applyBorder="1" applyAlignment="1" applyProtection="1">
      <alignment horizontal="center" vertical="center" wrapText="1"/>
    </xf>
    <xf numFmtId="0" fontId="68" fillId="7" borderId="31" xfId="8" applyFont="1" applyFill="1" applyBorder="1" applyAlignment="1" applyProtection="1">
      <alignment horizontal="center" vertical="center" wrapText="1"/>
    </xf>
    <xf numFmtId="43" fontId="30" fillId="2" borderId="30" xfId="6" applyFont="1" applyFill="1" applyBorder="1" applyAlignment="1">
      <alignment horizontal="left"/>
    </xf>
    <xf numFmtId="43" fontId="30" fillId="2" borderId="26" xfId="6" applyFont="1" applyFill="1" applyBorder="1" applyAlignment="1">
      <alignment horizontal="left"/>
    </xf>
    <xf numFmtId="0" fontId="68" fillId="7" borderId="29" xfId="8" applyFont="1" applyFill="1" applyBorder="1" applyAlignment="1" applyProtection="1">
      <alignment horizontal="center" vertical="center" wrapText="1"/>
    </xf>
    <xf numFmtId="0" fontId="68" fillId="7" borderId="4" xfId="8" applyFont="1" applyFill="1" applyBorder="1" applyAlignment="1" applyProtection="1">
      <alignment horizontal="center" vertical="center" wrapText="1"/>
    </xf>
    <xf numFmtId="0" fontId="68" fillId="7" borderId="25" xfId="8" applyFont="1" applyFill="1" applyBorder="1" applyAlignment="1" applyProtection="1">
      <alignment horizontal="center" vertical="center" wrapText="1"/>
    </xf>
    <xf numFmtId="0" fontId="11" fillId="0" borderId="28" xfId="0" applyFont="1" applyBorder="1" applyAlignment="1">
      <alignment horizontal="center"/>
    </xf>
    <xf numFmtId="0" fontId="11" fillId="0" borderId="28" xfId="0" applyFont="1" applyFill="1" applyBorder="1" applyAlignment="1">
      <alignment horizontal="center"/>
    </xf>
    <xf numFmtId="0" fontId="10" fillId="0" borderId="9" xfId="0" applyFont="1" applyBorder="1" applyAlignment="1" applyProtection="1">
      <alignment horizontal="center"/>
      <protection locked="0"/>
    </xf>
    <xf numFmtId="0" fontId="22" fillId="0" borderId="9" xfId="8" applyFont="1" applyBorder="1" applyAlignment="1" applyProtection="1">
      <alignment horizontal="center"/>
      <protection locked="0"/>
    </xf>
    <xf numFmtId="0" fontId="68" fillId="7" borderId="30" xfId="8" applyFont="1" applyFill="1" applyBorder="1" applyAlignment="1">
      <alignment horizontal="center" vertical="center" wrapText="1"/>
    </xf>
    <xf numFmtId="0" fontId="68" fillId="7" borderId="31" xfId="8" applyFont="1" applyFill="1" applyBorder="1" applyAlignment="1">
      <alignment horizontal="center" vertical="center" wrapText="1"/>
    </xf>
    <xf numFmtId="0" fontId="68" fillId="7" borderId="26" xfId="8" applyFont="1" applyFill="1" applyBorder="1" applyAlignment="1">
      <alignment horizontal="center" vertical="center" wrapText="1"/>
    </xf>
    <xf numFmtId="0" fontId="68" fillId="7" borderId="32" xfId="8" applyFont="1" applyFill="1" applyBorder="1" applyAlignment="1">
      <alignment horizontal="center" vertical="center" wrapText="1"/>
    </xf>
    <xf numFmtId="0" fontId="68" fillId="7" borderId="2" xfId="8" applyFont="1" applyFill="1" applyBorder="1" applyAlignment="1">
      <alignment horizontal="center" vertical="center" wrapText="1"/>
    </xf>
    <xf numFmtId="43" fontId="30" fillId="2" borderId="25" xfId="6" applyFont="1" applyFill="1" applyBorder="1" applyAlignment="1">
      <alignment horizontal="left"/>
    </xf>
    <xf numFmtId="0" fontId="30" fillId="0" borderId="30" xfId="8" applyFont="1" applyBorder="1" applyAlignment="1" applyProtection="1">
      <alignment horizontal="center" wrapText="1"/>
      <protection locked="0"/>
    </xf>
    <xf numFmtId="0" fontId="30" fillId="0" borderId="31" xfId="8" applyFont="1" applyBorder="1" applyAlignment="1" applyProtection="1">
      <alignment horizontal="center" wrapText="1"/>
      <protection locked="0"/>
    </xf>
    <xf numFmtId="0" fontId="30" fillId="0" borderId="26" xfId="8" applyFont="1" applyBorder="1" applyAlignment="1" applyProtection="1">
      <alignment horizontal="center" wrapText="1"/>
      <protection locked="0"/>
    </xf>
    <xf numFmtId="0" fontId="8" fillId="0" borderId="28" xfId="8" applyFont="1" applyBorder="1" applyAlignment="1">
      <alignment horizontal="center"/>
    </xf>
    <xf numFmtId="0" fontId="25" fillId="0" borderId="0" xfId="0" applyFont="1" applyBorder="1" applyAlignment="1">
      <alignment horizontal="center"/>
    </xf>
    <xf numFmtId="0" fontId="25" fillId="0" borderId="28" xfId="0" applyFont="1" applyBorder="1" applyAlignment="1">
      <alignment horizontal="center"/>
    </xf>
    <xf numFmtId="171" fontId="64" fillId="0" borderId="9" xfId="0" applyNumberFormat="1" applyFont="1" applyBorder="1" applyAlignment="1" applyProtection="1">
      <alignment horizontal="center"/>
      <protection locked="0"/>
    </xf>
    <xf numFmtId="0" fontId="64" fillId="0" borderId="9" xfId="0" applyFont="1" applyFill="1" applyBorder="1" applyAlignment="1" applyProtection="1">
      <alignment horizontal="center"/>
      <protection locked="0"/>
    </xf>
    <xf numFmtId="0" fontId="16" fillId="0" borderId="0" xfId="1" applyFont="1" applyBorder="1" applyAlignment="1" applyProtection="1">
      <alignment horizontal="center"/>
      <protection locked="0"/>
    </xf>
    <xf numFmtId="49" fontId="30" fillId="0" borderId="30" xfId="1" applyNumberFormat="1" applyFont="1" applyBorder="1" applyAlignment="1" applyProtection="1">
      <alignment horizontal="center"/>
      <protection locked="0"/>
    </xf>
    <xf numFmtId="49" fontId="30" fillId="0" borderId="31" xfId="1" applyNumberFormat="1" applyFont="1" applyBorder="1" applyAlignment="1" applyProtection="1">
      <alignment horizontal="center"/>
      <protection locked="0"/>
    </xf>
    <xf numFmtId="49" fontId="30" fillId="0" borderId="26" xfId="1" applyNumberFormat="1" applyFont="1" applyBorder="1" applyAlignment="1" applyProtection="1">
      <alignment horizontal="center"/>
      <protection locked="0"/>
    </xf>
    <xf numFmtId="0" fontId="3" fillId="0" borderId="28" xfId="1" applyFont="1" applyBorder="1" applyAlignment="1">
      <alignment horizontal="center"/>
    </xf>
    <xf numFmtId="0" fontId="7" fillId="0" borderId="0" xfId="1" applyFont="1" applyBorder="1" applyAlignment="1">
      <alignment horizontal="center"/>
    </xf>
    <xf numFmtId="0" fontId="62" fillId="0" borderId="0" xfId="1" applyFont="1" applyBorder="1" applyAlignment="1">
      <alignment horizontal="center"/>
    </xf>
    <xf numFmtId="172" fontId="30" fillId="0" borderId="30" xfId="0" applyNumberFormat="1" applyFont="1" applyBorder="1" applyAlignment="1">
      <alignment horizontal="center"/>
    </xf>
    <xf numFmtId="172" fontId="30" fillId="0" borderId="31" xfId="0" applyNumberFormat="1" applyFont="1" applyBorder="1" applyAlignment="1">
      <alignment horizontal="center"/>
    </xf>
    <xf numFmtId="172" fontId="30" fillId="0" borderId="26" xfId="0" applyNumberFormat="1" applyFont="1" applyBorder="1" applyAlignment="1">
      <alignment horizontal="center"/>
    </xf>
    <xf numFmtId="0" fontId="68" fillId="7" borderId="27" xfId="1" applyFont="1" applyFill="1" applyBorder="1" applyAlignment="1">
      <alignment horizontal="center" vertical="center" wrapText="1"/>
    </xf>
    <xf numFmtId="0" fontId="68" fillId="7" borderId="29" xfId="1" applyFont="1" applyFill="1" applyBorder="1" applyAlignment="1">
      <alignment horizontal="center" vertical="center" wrapText="1"/>
    </xf>
    <xf numFmtId="0" fontId="20" fillId="0" borderId="9" xfId="1" applyFont="1" applyFill="1" applyBorder="1" applyAlignment="1">
      <alignment horizontal="right"/>
    </xf>
    <xf numFmtId="0" fontId="68" fillId="7" borderId="30" xfId="1" applyFont="1" applyFill="1" applyBorder="1" applyAlignment="1">
      <alignment horizontal="center" vertical="center" wrapText="1"/>
    </xf>
    <xf numFmtId="0" fontId="68" fillId="7" borderId="31" xfId="1" applyFont="1" applyFill="1" applyBorder="1" applyAlignment="1">
      <alignment horizontal="center" vertical="center" wrapText="1"/>
    </xf>
    <xf numFmtId="0" fontId="68" fillId="7" borderId="26" xfId="1" applyFont="1" applyFill="1" applyBorder="1" applyAlignment="1">
      <alignment horizontal="center" vertical="center" wrapText="1"/>
    </xf>
    <xf numFmtId="43" fontId="30" fillId="2" borderId="31" xfId="6" applyFont="1" applyFill="1" applyBorder="1" applyAlignment="1">
      <alignment horizontal="left"/>
    </xf>
    <xf numFmtId="0" fontId="7" fillId="2" borderId="0" xfId="1" applyFont="1" applyFill="1" applyAlignment="1">
      <alignment horizontal="center"/>
    </xf>
    <xf numFmtId="0" fontId="62" fillId="2" borderId="0" xfId="1" applyFont="1" applyFill="1" applyAlignment="1">
      <alignment horizontal="center"/>
    </xf>
    <xf numFmtId="0" fontId="63" fillId="2" borderId="0" xfId="0" applyFont="1" applyFill="1" applyAlignment="1">
      <alignment horizontal="center"/>
    </xf>
    <xf numFmtId="43" fontId="30" fillId="2" borderId="30" xfId="6" applyFont="1" applyFill="1" applyBorder="1" applyAlignment="1">
      <alignment horizontal="center"/>
    </xf>
    <xf numFmtId="43" fontId="30" fillId="2" borderId="31" xfId="6" applyFont="1" applyFill="1" applyBorder="1" applyAlignment="1">
      <alignment horizontal="center"/>
    </xf>
    <xf numFmtId="43" fontId="30" fillId="2" borderId="26" xfId="6" applyFont="1" applyFill="1" applyBorder="1" applyAlignment="1">
      <alignment horizontal="center"/>
    </xf>
    <xf numFmtId="0" fontId="13" fillId="2" borderId="9" xfId="1" applyFont="1" applyFill="1" applyBorder="1" applyAlignment="1">
      <alignment horizontal="right"/>
    </xf>
    <xf numFmtId="0" fontId="30" fillId="0" borderId="9" xfId="0" applyFont="1" applyBorder="1" applyAlignment="1" applyProtection="1">
      <alignment horizontal="center"/>
      <protection locked="0"/>
    </xf>
    <xf numFmtId="0" fontId="113" fillId="0" borderId="9" xfId="1" applyFont="1" applyBorder="1" applyAlignment="1" applyProtection="1">
      <alignment horizontal="center"/>
      <protection locked="0"/>
    </xf>
    <xf numFmtId="0" fontId="114" fillId="0" borderId="9" xfId="0" applyFont="1" applyBorder="1" applyAlignment="1" applyProtection="1">
      <alignment horizontal="center"/>
      <protection locked="0"/>
    </xf>
    <xf numFmtId="0" fontId="121" fillId="0" borderId="28" xfId="1" applyFont="1" applyBorder="1" applyAlignment="1">
      <alignment horizontal="center"/>
    </xf>
    <xf numFmtId="0" fontId="20" fillId="2" borderId="9" xfId="8" applyFont="1" applyFill="1" applyBorder="1" applyAlignment="1">
      <alignment horizontal="center"/>
    </xf>
    <xf numFmtId="171" fontId="113" fillId="0" borderId="9" xfId="8" applyNumberFormat="1" applyFont="1" applyBorder="1" applyAlignment="1" applyProtection="1">
      <alignment horizontal="center"/>
      <protection locked="0"/>
    </xf>
    <xf numFmtId="0" fontId="20" fillId="0" borderId="0" xfId="1" applyFont="1" applyFill="1" applyBorder="1" applyAlignment="1">
      <alignment horizontal="right"/>
    </xf>
    <xf numFmtId="0" fontId="8" fillId="0" borderId="15" xfId="1" applyFont="1" applyBorder="1" applyAlignment="1" applyProtection="1">
      <alignment horizontal="center"/>
    </xf>
    <xf numFmtId="0" fontId="8" fillId="0" borderId="0" xfId="1" applyFont="1" applyBorder="1" applyAlignment="1" applyProtection="1">
      <alignment horizontal="center"/>
    </xf>
    <xf numFmtId="0" fontId="8" fillId="0" borderId="16" xfId="1" applyFont="1" applyBorder="1" applyAlignment="1" applyProtection="1">
      <alignment horizontal="center"/>
    </xf>
    <xf numFmtId="0" fontId="15" fillId="0" borderId="15" xfId="1" applyFont="1" applyBorder="1" applyAlignment="1" applyProtection="1">
      <alignment horizontal="center"/>
    </xf>
    <xf numFmtId="0" fontId="15" fillId="0" borderId="0" xfId="1" applyFont="1" applyBorder="1" applyAlignment="1" applyProtection="1">
      <alignment horizontal="center"/>
    </xf>
    <xf numFmtId="0" fontId="15" fillId="0" borderId="16" xfId="1" applyFont="1" applyBorder="1" applyAlignment="1" applyProtection="1">
      <alignment horizontal="center"/>
    </xf>
    <xf numFmtId="43" fontId="20" fillId="0" borderId="15" xfId="6" applyFont="1" applyBorder="1" applyAlignment="1" applyProtection="1">
      <alignment horizontal="center"/>
    </xf>
    <xf numFmtId="43" fontId="20" fillId="0" borderId="0" xfId="6" applyFont="1" applyBorder="1" applyAlignment="1" applyProtection="1">
      <alignment horizontal="center"/>
    </xf>
    <xf numFmtId="43" fontId="20" fillId="0" borderId="16" xfId="6" applyFont="1" applyBorder="1" applyAlignment="1" applyProtection="1">
      <alignment horizontal="center"/>
    </xf>
    <xf numFmtId="0" fontId="68" fillId="7" borderId="30" xfId="1" applyFont="1" applyFill="1" applyBorder="1" applyAlignment="1" applyProtection="1">
      <alignment horizontal="right"/>
      <protection locked="0"/>
    </xf>
    <xf numFmtId="0" fontId="68" fillId="7" borderId="31" xfId="1" applyFont="1" applyFill="1" applyBorder="1" applyAlignment="1" applyProtection="1">
      <alignment horizontal="right"/>
      <protection locked="0"/>
    </xf>
    <xf numFmtId="0" fontId="68" fillId="7" borderId="26" xfId="1" applyFont="1" applyFill="1" applyBorder="1" applyAlignment="1" applyProtection="1">
      <alignment horizontal="right"/>
      <protection locked="0"/>
    </xf>
    <xf numFmtId="0" fontId="12" fillId="0" borderId="0" xfId="3" applyFont="1" applyFill="1" applyBorder="1" applyAlignment="1">
      <alignment horizontal="center"/>
    </xf>
    <xf numFmtId="0" fontId="15" fillId="0" borderId="9" xfId="1" applyFont="1" applyBorder="1" applyAlignment="1" applyProtection="1">
      <alignment horizontal="center" wrapText="1"/>
      <protection locked="0"/>
    </xf>
    <xf numFmtId="0" fontId="12" fillId="0" borderId="28" xfId="3" applyFont="1" applyFill="1" applyBorder="1" applyAlignment="1">
      <alignment horizontal="center"/>
    </xf>
    <xf numFmtId="0" fontId="12" fillId="0" borderId="0" xfId="1" applyFont="1" applyBorder="1" applyAlignment="1" applyProtection="1">
      <alignment horizontal="left"/>
      <protection locked="0"/>
    </xf>
    <xf numFmtId="43" fontId="30" fillId="2" borderId="25" xfId="6" applyFont="1" applyFill="1" applyBorder="1" applyAlignment="1">
      <alignment horizontal="left" vertical="center"/>
    </xf>
    <xf numFmtId="171" fontId="30" fillId="0" borderId="9" xfId="0" applyNumberFormat="1" applyFont="1" applyBorder="1" applyAlignment="1" applyProtection="1">
      <alignment horizontal="center"/>
      <protection locked="0"/>
    </xf>
    <xf numFmtId="0" fontId="12" fillId="0" borderId="28" xfId="1" applyFont="1" applyBorder="1" applyAlignment="1">
      <alignment horizontal="center"/>
    </xf>
    <xf numFmtId="0" fontId="12" fillId="0" borderId="15" xfId="1" applyFont="1" applyBorder="1" applyAlignment="1" applyProtection="1">
      <alignment horizontal="center"/>
    </xf>
    <xf numFmtId="0" fontId="12" fillId="0" borderId="0" xfId="1" applyFont="1" applyBorder="1" applyAlignment="1" applyProtection="1">
      <alignment horizontal="center"/>
    </xf>
    <xf numFmtId="0" fontId="12" fillId="0" borderId="16" xfId="1" applyFont="1" applyBorder="1" applyAlignment="1" applyProtection="1">
      <alignment horizontal="center"/>
    </xf>
    <xf numFmtId="0" fontId="68" fillId="7" borderId="7" xfId="1" applyFont="1" applyFill="1" applyBorder="1" applyAlignment="1" applyProtection="1">
      <alignment horizontal="center" vertical="center" wrapText="1"/>
    </xf>
    <xf numFmtId="0" fontId="68" fillId="7" borderId="2" xfId="1" applyFont="1" applyFill="1" applyBorder="1" applyAlignment="1" applyProtection="1">
      <alignment horizontal="center" vertical="center" wrapText="1"/>
    </xf>
    <xf numFmtId="0" fontId="72" fillId="7" borderId="5" xfId="1" applyFont="1" applyFill="1" applyBorder="1" applyAlignment="1" applyProtection="1">
      <alignment horizontal="center" vertical="center" wrapText="1"/>
    </xf>
    <xf numFmtId="0" fontId="72" fillId="7" borderId="10" xfId="1" applyFont="1" applyFill="1" applyBorder="1" applyAlignment="1" applyProtection="1">
      <alignment horizontal="center" vertical="center" wrapText="1"/>
    </xf>
    <xf numFmtId="0" fontId="68" fillId="7" borderId="13" xfId="1" applyFont="1" applyFill="1" applyBorder="1" applyAlignment="1" applyProtection="1">
      <alignment horizontal="center" vertical="center" wrapText="1"/>
    </xf>
    <xf numFmtId="0" fontId="68" fillId="7" borderId="4" xfId="1" applyFont="1" applyFill="1" applyBorder="1" applyAlignment="1" applyProtection="1">
      <alignment horizontal="center" vertical="center" wrapText="1"/>
    </xf>
    <xf numFmtId="0" fontId="68" fillId="7" borderId="32" xfId="1" applyFont="1" applyFill="1" applyBorder="1" applyAlignment="1" applyProtection="1">
      <alignment horizontal="center" vertical="center" wrapText="1"/>
    </xf>
    <xf numFmtId="171" fontId="10" fillId="0" borderId="9" xfId="0" applyNumberFormat="1" applyFont="1" applyBorder="1" applyAlignment="1">
      <alignment horizontal="center"/>
    </xf>
    <xf numFmtId="0" fontId="20" fillId="0" borderId="28" xfId="3" applyFont="1" applyFill="1" applyBorder="1" applyAlignment="1">
      <alignment horizontal="center"/>
    </xf>
    <xf numFmtId="0" fontId="12" fillId="4" borderId="15" xfId="1" applyFont="1" applyFill="1" applyBorder="1" applyAlignment="1">
      <alignment horizontal="center"/>
    </xf>
    <xf numFmtId="0" fontId="12" fillId="4" borderId="0" xfId="1" applyFont="1" applyFill="1" applyBorder="1" applyAlignment="1">
      <alignment horizontal="center"/>
    </xf>
    <xf numFmtId="0" fontId="12" fillId="4" borderId="16" xfId="1" applyFont="1" applyFill="1" applyBorder="1" applyAlignment="1">
      <alignment horizontal="center"/>
    </xf>
    <xf numFmtId="0" fontId="15" fillId="4" borderId="15" xfId="1" applyFont="1" applyFill="1" applyBorder="1" applyAlignment="1">
      <alignment horizontal="center"/>
    </xf>
    <xf numFmtId="0" fontId="15" fillId="4" borderId="0" xfId="1" applyFont="1" applyFill="1" applyBorder="1" applyAlignment="1">
      <alignment horizontal="center"/>
    </xf>
    <xf numFmtId="0" fontId="15" fillId="4" borderId="16" xfId="1" applyFont="1" applyFill="1" applyBorder="1" applyAlignment="1">
      <alignment horizontal="center"/>
    </xf>
    <xf numFmtId="172" fontId="10" fillId="0" borderId="15" xfId="0" applyNumberFormat="1" applyFont="1" applyBorder="1" applyAlignment="1">
      <alignment horizontal="center"/>
    </xf>
    <xf numFmtId="172" fontId="10" fillId="0" borderId="0" xfId="0" applyNumberFormat="1" applyFont="1" applyBorder="1" applyAlignment="1">
      <alignment horizontal="center"/>
    </xf>
    <xf numFmtId="172" fontId="10" fillId="0" borderId="16" xfId="0" applyNumberFormat="1" applyFont="1" applyBorder="1" applyAlignment="1">
      <alignment horizontal="center"/>
    </xf>
    <xf numFmtId="0" fontId="3" fillId="4" borderId="25" xfId="1" applyFont="1" applyFill="1" applyBorder="1" applyAlignment="1">
      <alignment horizontal="center"/>
    </xf>
    <xf numFmtId="0" fontId="3" fillId="6" borderId="32"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3" fillId="6" borderId="30" xfId="1" applyFont="1" applyFill="1" applyBorder="1" applyAlignment="1">
      <alignment horizontal="center" vertical="center" wrapText="1"/>
    </xf>
    <xf numFmtId="0" fontId="3" fillId="6" borderId="26" xfId="1" applyFont="1" applyFill="1" applyBorder="1" applyAlignment="1">
      <alignment horizontal="center" vertical="center" wrapText="1"/>
    </xf>
    <xf numFmtId="43" fontId="20" fillId="4" borderId="25" xfId="6" applyFont="1" applyFill="1" applyBorder="1" applyAlignment="1">
      <alignment horizontal="center"/>
    </xf>
    <xf numFmtId="171" fontId="27" fillId="0" borderId="0" xfId="0" applyNumberFormat="1" applyFont="1" applyAlignment="1" applyProtection="1">
      <alignment horizontal="center"/>
      <protection locked="0"/>
    </xf>
    <xf numFmtId="0" fontId="44" fillId="0" borderId="28" xfId="0" applyFont="1" applyBorder="1" applyAlignment="1">
      <alignment horizontal="center"/>
    </xf>
    <xf numFmtId="0" fontId="19" fillId="0" borderId="28" xfId="8" applyFont="1" applyBorder="1" applyAlignment="1">
      <alignment horizontal="center"/>
    </xf>
    <xf numFmtId="0" fontId="21" fillId="0" borderId="0" xfId="8" applyFont="1" applyAlignment="1" applyProtection="1">
      <alignment horizontal="center"/>
      <protection locked="0"/>
    </xf>
    <xf numFmtId="4" fontId="44" fillId="13" borderId="25" xfId="8" applyNumberFormat="1" applyFont="1" applyFill="1" applyBorder="1" applyAlignment="1" applyProtection="1">
      <alignment horizontal="center"/>
      <protection locked="0"/>
    </xf>
    <xf numFmtId="15" fontId="21" fillId="0" borderId="0" xfId="8" applyNumberFormat="1" applyFont="1" applyAlignment="1" applyProtection="1">
      <alignment horizontal="center"/>
      <protection locked="0"/>
    </xf>
    <xf numFmtId="0" fontId="19" fillId="0" borderId="0" xfId="8" applyFont="1" applyAlignment="1">
      <alignment horizontal="center"/>
    </xf>
    <xf numFmtId="0" fontId="21" fillId="0" borderId="0" xfId="8" applyFont="1" applyAlignment="1">
      <alignment horizontal="center"/>
    </xf>
    <xf numFmtId="43" fontId="27" fillId="2" borderId="25" xfId="6" applyFont="1" applyFill="1" applyBorder="1" applyAlignment="1">
      <alignment horizontal="center" vertical="center"/>
    </xf>
    <xf numFmtId="0" fontId="44" fillId="12" borderId="25" xfId="8" applyFont="1" applyFill="1" applyBorder="1" applyAlignment="1">
      <alignment horizontal="center" vertical="center" wrapText="1"/>
    </xf>
    <xf numFmtId="0" fontId="44" fillId="11" borderId="25" xfId="8" applyFont="1" applyFill="1" applyBorder="1" applyAlignment="1">
      <alignment horizontal="center" vertical="center" wrapText="1"/>
    </xf>
    <xf numFmtId="0" fontId="44" fillId="11" borderId="2" xfId="8" applyFont="1" applyFill="1" applyBorder="1" applyAlignment="1">
      <alignment horizontal="center" vertical="center" wrapText="1"/>
    </xf>
    <xf numFmtId="0" fontId="44" fillId="12" borderId="2" xfId="8" applyFont="1" applyFill="1" applyBorder="1" applyAlignment="1">
      <alignment horizontal="center" vertical="center" wrapText="1"/>
    </xf>
    <xf numFmtId="0" fontId="12" fillId="0" borderId="28" xfId="8" applyFont="1" applyFill="1" applyBorder="1" applyAlignment="1" applyProtection="1">
      <alignment horizontal="center"/>
    </xf>
    <xf numFmtId="0" fontId="21" fillId="0" borderId="9" xfId="8" applyFont="1" applyBorder="1" applyAlignment="1" applyProtection="1">
      <alignment horizontal="center"/>
      <protection locked="0"/>
    </xf>
    <xf numFmtId="14" fontId="21" fillId="0" borderId="9" xfId="8" applyNumberFormat="1" applyFont="1" applyBorder="1" applyAlignment="1" applyProtection="1">
      <alignment horizontal="center"/>
      <protection locked="0"/>
    </xf>
    <xf numFmtId="172" fontId="27" fillId="0" borderId="9" xfId="0" applyNumberFormat="1" applyFont="1" applyFill="1" applyBorder="1" applyAlignment="1" applyProtection="1">
      <alignment horizontal="center"/>
      <protection locked="0"/>
    </xf>
    <xf numFmtId="172" fontId="30" fillId="0" borderId="9" xfId="0" applyNumberFormat="1" applyFont="1" applyFill="1" applyBorder="1" applyAlignment="1" applyProtection="1">
      <alignment horizontal="center"/>
      <protection locked="0"/>
    </xf>
    <xf numFmtId="0" fontId="8" fillId="4" borderId="16" xfId="1" applyFont="1" applyFill="1" applyBorder="1" applyAlignment="1" applyProtection="1">
      <alignment horizontal="center"/>
    </xf>
    <xf numFmtId="0" fontId="15" fillId="4" borderId="16" xfId="1" applyFont="1" applyFill="1" applyBorder="1" applyAlignment="1" applyProtection="1">
      <alignment horizontal="center"/>
    </xf>
    <xf numFmtId="43" fontId="22" fillId="4" borderId="30" xfId="6" applyFont="1" applyFill="1" applyBorder="1" applyAlignment="1" applyProtection="1">
      <alignment horizontal="center"/>
    </xf>
    <xf numFmtId="43" fontId="22" fillId="4" borderId="31" xfId="6" applyFont="1" applyFill="1" applyBorder="1" applyAlignment="1" applyProtection="1">
      <alignment horizontal="center"/>
    </xf>
    <xf numFmtId="43" fontId="22" fillId="4" borderId="26" xfId="6" applyFont="1" applyFill="1" applyBorder="1" applyAlignment="1" applyProtection="1">
      <alignment horizontal="center"/>
    </xf>
    <xf numFmtId="0" fontId="68" fillId="7" borderId="25" xfId="1" applyFont="1" applyFill="1" applyBorder="1" applyAlignment="1" applyProtection="1">
      <alignment horizontal="center" vertical="center" wrapText="1"/>
    </xf>
    <xf numFmtId="0" fontId="12" fillId="4" borderId="15" xfId="1" applyFont="1" applyFill="1" applyBorder="1" applyAlignment="1" applyProtection="1">
      <alignment horizontal="center"/>
    </xf>
    <xf numFmtId="0" fontId="12" fillId="4" borderId="0" xfId="1" applyFont="1" applyFill="1" applyBorder="1" applyAlignment="1" applyProtection="1">
      <alignment horizontal="center"/>
    </xf>
    <xf numFmtId="0" fontId="12" fillId="4" borderId="16" xfId="1" applyFont="1" applyFill="1" applyBorder="1" applyAlignment="1" applyProtection="1">
      <alignment horizontal="center"/>
    </xf>
    <xf numFmtId="0" fontId="68" fillId="7" borderId="30" xfId="1" applyFont="1" applyFill="1" applyBorder="1" applyAlignment="1" applyProtection="1">
      <alignment horizontal="center"/>
      <protection locked="0"/>
    </xf>
    <xf numFmtId="0" fontId="68" fillId="7" borderId="31" xfId="1" applyFont="1" applyFill="1" applyBorder="1" applyAlignment="1" applyProtection="1">
      <alignment horizontal="center"/>
      <protection locked="0"/>
    </xf>
    <xf numFmtId="0" fontId="68" fillId="7" borderId="26" xfId="1" applyFont="1" applyFill="1" applyBorder="1" applyAlignment="1" applyProtection="1">
      <alignment horizontal="center"/>
      <protection locked="0"/>
    </xf>
    <xf numFmtId="0" fontId="15" fillId="0" borderId="9" xfId="1" applyFont="1" applyFill="1" applyBorder="1" applyAlignment="1" applyProtection="1">
      <alignment horizontal="center"/>
      <protection locked="0"/>
    </xf>
    <xf numFmtId="0" fontId="30" fillId="0" borderId="9" xfId="0" applyFont="1" applyFill="1" applyBorder="1" applyAlignment="1" applyProtection="1">
      <alignment horizontal="center"/>
      <protection locked="0"/>
    </xf>
    <xf numFmtId="15" fontId="22" fillId="0" borderId="9" xfId="8" applyNumberFormat="1" applyFont="1" applyBorder="1" applyAlignment="1" applyProtection="1">
      <alignment horizontal="center"/>
      <protection locked="0"/>
    </xf>
    <xf numFmtId="0" fontId="29" fillId="0" borderId="28" xfId="0" applyFont="1" applyFill="1" applyBorder="1" applyAlignment="1" applyProtection="1">
      <alignment horizontal="center"/>
    </xf>
    <xf numFmtId="0" fontId="12" fillId="0" borderId="28" xfId="1" applyFont="1" applyFill="1" applyBorder="1" applyAlignment="1" applyProtection="1">
      <alignment horizontal="center"/>
    </xf>
    <xf numFmtId="0" fontId="12" fillId="0" borderId="28" xfId="1" applyFont="1" applyFill="1" applyBorder="1" applyAlignment="1" applyProtection="1">
      <alignment horizontal="center" wrapText="1"/>
    </xf>
    <xf numFmtId="0" fontId="0" fillId="0" borderId="0" xfId="0" applyAlignment="1">
      <alignment horizontal="center"/>
    </xf>
    <xf numFmtId="0" fontId="0" fillId="0" borderId="0" xfId="0" applyAlignment="1">
      <alignment horizontal="center" vertical="center"/>
    </xf>
    <xf numFmtId="0" fontId="127" fillId="0" borderId="0" xfId="0" applyFont="1" applyFill="1" applyAlignment="1">
      <alignment horizontal="center"/>
    </xf>
    <xf numFmtId="0" fontId="128" fillId="0" borderId="0" xfId="0" applyFont="1" applyFill="1" applyAlignment="1">
      <alignment horizontal="center" vertical="center"/>
    </xf>
    <xf numFmtId="17" fontId="128" fillId="0" borderId="9" xfId="0" applyNumberFormat="1" applyFont="1" applyFill="1" applyBorder="1" applyAlignment="1">
      <alignment horizontal="center"/>
    </xf>
    <xf numFmtId="0" fontId="128" fillId="0" borderId="25" xfId="0" applyFont="1" applyFill="1" applyBorder="1" applyAlignment="1">
      <alignment horizontal="center" vertical="center"/>
    </xf>
    <xf numFmtId="0" fontId="21" fillId="2" borderId="0" xfId="8" applyFont="1" applyFill="1" applyBorder="1" applyAlignment="1">
      <alignment horizontal="center"/>
    </xf>
    <xf numFmtId="0" fontId="21" fillId="2" borderId="0" xfId="8" applyFont="1" applyFill="1" applyAlignment="1">
      <alignment horizontal="center"/>
    </xf>
    <xf numFmtId="0" fontId="99" fillId="0" borderId="0" xfId="0" applyFont="1" applyAlignment="1">
      <alignment horizontal="center"/>
    </xf>
    <xf numFmtId="0" fontId="128" fillId="0" borderId="0" xfId="0" applyFont="1" applyAlignment="1">
      <alignment horizontal="center"/>
    </xf>
    <xf numFmtId="171" fontId="132" fillId="2" borderId="0" xfId="0" applyNumberFormat="1" applyFont="1" applyFill="1" applyBorder="1" applyAlignment="1">
      <alignment horizontal="center"/>
    </xf>
    <xf numFmtId="171" fontId="133" fillId="2" borderId="0" xfId="0" applyNumberFormat="1" applyFont="1" applyFill="1" applyBorder="1" applyAlignment="1">
      <alignment horizontal="center"/>
    </xf>
    <xf numFmtId="171" fontId="133" fillId="2" borderId="0" xfId="0" applyNumberFormat="1" applyFont="1" applyFill="1" applyBorder="1" applyAlignment="1">
      <alignment horizontal="left"/>
    </xf>
    <xf numFmtId="0" fontId="129" fillId="2" borderId="0" xfId="0" applyFont="1" applyFill="1" applyAlignment="1">
      <alignment horizontal="center" vertical="center"/>
    </xf>
    <xf numFmtId="0" fontId="134" fillId="2" borderId="0" xfId="0" applyFont="1" applyFill="1" applyAlignment="1">
      <alignment horizontal="center"/>
    </xf>
    <xf numFmtId="0" fontId="98" fillId="2" borderId="0" xfId="0" applyFont="1" applyFill="1" applyAlignment="1">
      <alignment horizontal="center" vertical="center"/>
    </xf>
    <xf numFmtId="0" fontId="129" fillId="2" borderId="30" xfId="0" applyFont="1" applyFill="1" applyBorder="1" applyAlignment="1">
      <alignment horizontal="center" vertical="center"/>
    </xf>
    <xf numFmtId="0" fontId="129" fillId="2" borderId="26" xfId="0" applyFont="1" applyFill="1" applyBorder="1" applyAlignment="1">
      <alignment horizontal="center" vertical="center"/>
    </xf>
    <xf numFmtId="0" fontId="0" fillId="0" borderId="0" xfId="0" applyFill="1" applyBorder="1" applyAlignment="1">
      <alignment horizontal="center"/>
    </xf>
    <xf numFmtId="0" fontId="129" fillId="0" borderId="0" xfId="0" applyFont="1" applyAlignment="1">
      <alignment horizontal="center"/>
    </xf>
    <xf numFmtId="0" fontId="129" fillId="0" borderId="0" xfId="0" applyFont="1" applyFill="1" applyBorder="1" applyAlignment="1">
      <alignment horizontal="center"/>
    </xf>
    <xf numFmtId="0" fontId="82" fillId="0" borderId="0" xfId="0" applyFont="1" applyFill="1" applyBorder="1" applyAlignment="1">
      <alignment horizontal="center"/>
    </xf>
    <xf numFmtId="0" fontId="131" fillId="0" borderId="0" xfId="0" applyFont="1" applyFill="1" applyAlignment="1">
      <alignment horizontal="center" vertical="center" wrapText="1"/>
    </xf>
    <xf numFmtId="0" fontId="98" fillId="0" borderId="30" xfId="0" applyFont="1" applyFill="1" applyBorder="1" applyAlignment="1">
      <alignment horizontal="center" vertical="center"/>
    </xf>
    <xf numFmtId="0" fontId="98" fillId="0" borderId="26" xfId="0" applyFont="1" applyFill="1" applyBorder="1" applyAlignment="1">
      <alignment horizontal="center" vertical="center"/>
    </xf>
    <xf numFmtId="0" fontId="0" fillId="0" borderId="0" xfId="0" applyBorder="1" applyAlignment="1">
      <alignment horizontal="center"/>
    </xf>
    <xf numFmtId="0" fontId="83" fillId="0" borderId="0" xfId="0" applyFont="1" applyAlignment="1">
      <alignment horizontal="center"/>
    </xf>
    <xf numFmtId="0" fontId="128" fillId="0" borderId="0" xfId="0" applyFont="1" applyAlignment="1">
      <alignment horizontal="center" vertical="center"/>
    </xf>
    <xf numFmtId="0" fontId="99" fillId="0" borderId="30" xfId="0" applyFont="1" applyBorder="1" applyAlignment="1">
      <alignment horizontal="center" vertical="center"/>
    </xf>
    <xf numFmtId="0" fontId="99" fillId="0" borderId="26" xfId="0" applyFont="1" applyBorder="1" applyAlignment="1">
      <alignment horizontal="center" vertical="center"/>
    </xf>
    <xf numFmtId="0" fontId="129" fillId="0" borderId="0" xfId="0" applyFont="1" applyFill="1" applyAlignment="1">
      <alignment horizontal="center"/>
    </xf>
    <xf numFmtId="0" fontId="82" fillId="0" borderId="0" xfId="0" applyFont="1" applyAlignment="1">
      <alignment horizontal="center"/>
    </xf>
    <xf numFmtId="0" fontId="20" fillId="2" borderId="28" xfId="1" applyFont="1" applyFill="1" applyBorder="1" applyAlignment="1">
      <alignment horizontal="center"/>
    </xf>
    <xf numFmtId="171" fontId="10" fillId="2" borderId="9" xfId="0" applyNumberFormat="1" applyFont="1" applyFill="1" applyBorder="1" applyAlignment="1" applyProtection="1">
      <alignment horizontal="center"/>
      <protection locked="0"/>
    </xf>
    <xf numFmtId="0" fontId="8" fillId="2" borderId="15" xfId="1" applyFont="1" applyFill="1" applyBorder="1" applyAlignment="1">
      <alignment horizontal="center"/>
    </xf>
    <xf numFmtId="0" fontId="8" fillId="2" borderId="0" xfId="1" applyFont="1" applyFill="1" applyBorder="1" applyAlignment="1">
      <alignment horizontal="center"/>
    </xf>
    <xf numFmtId="0" fontId="8" fillId="2" borderId="16" xfId="1" applyFont="1" applyFill="1" applyBorder="1" applyAlignment="1">
      <alignment horizontal="center"/>
    </xf>
    <xf numFmtId="0" fontId="15" fillId="2" borderId="15" xfId="1" applyFont="1" applyFill="1" applyBorder="1" applyAlignment="1">
      <alignment horizontal="center"/>
    </xf>
    <xf numFmtId="0" fontId="15" fillId="2" borderId="0" xfId="1" applyFont="1" applyFill="1" applyBorder="1" applyAlignment="1">
      <alignment horizontal="center"/>
    </xf>
    <xf numFmtId="0" fontId="15" fillId="2" borderId="16" xfId="1" applyFont="1" applyFill="1" applyBorder="1" applyAlignment="1">
      <alignment horizontal="center"/>
    </xf>
    <xf numFmtId="0" fontId="29" fillId="2" borderId="15" xfId="0" applyFont="1" applyFill="1" applyBorder="1" applyAlignment="1">
      <alignment horizontal="center"/>
    </xf>
    <xf numFmtId="0" fontId="29" fillId="2" borderId="0" xfId="0" applyFont="1" applyFill="1" applyBorder="1" applyAlignment="1">
      <alignment horizontal="center"/>
    </xf>
    <xf numFmtId="0" fontId="29" fillId="2" borderId="16" xfId="0" applyFont="1" applyFill="1" applyBorder="1" applyAlignment="1">
      <alignment horizontal="center"/>
    </xf>
    <xf numFmtId="15" fontId="22" fillId="0" borderId="9" xfId="1" applyNumberFormat="1" applyFont="1" applyBorder="1" applyAlignment="1" applyProtection="1">
      <alignment horizontal="center"/>
      <protection locked="0"/>
    </xf>
    <xf numFmtId="43" fontId="10" fillId="2" borderId="30" xfId="6" applyFont="1" applyFill="1" applyBorder="1" applyAlignment="1">
      <alignment horizontal="left"/>
    </xf>
    <xf numFmtId="43" fontId="10" fillId="2" borderId="31" xfId="6" applyFont="1" applyFill="1" applyBorder="1" applyAlignment="1">
      <alignment horizontal="left"/>
    </xf>
    <xf numFmtId="43" fontId="10" fillId="2" borderId="26" xfId="6" applyFont="1" applyFill="1" applyBorder="1" applyAlignment="1">
      <alignment horizontal="left"/>
    </xf>
    <xf numFmtId="0" fontId="20" fillId="2" borderId="28" xfId="3" applyFont="1" applyFill="1" applyBorder="1" applyAlignment="1">
      <alignment horizontal="center"/>
    </xf>
    <xf numFmtId="0" fontId="91" fillId="0" borderId="9" xfId="0" applyFont="1" applyBorder="1" applyAlignment="1">
      <alignment horizontal="center"/>
    </xf>
    <xf numFmtId="0" fontId="100" fillId="0" borderId="9" xfId="0" applyFont="1" applyBorder="1" applyAlignment="1">
      <alignment horizontal="center"/>
    </xf>
    <xf numFmtId="0" fontId="82" fillId="10" borderId="3" xfId="0" applyFont="1" applyFill="1" applyBorder="1" applyAlignment="1">
      <alignment horizontal="center"/>
    </xf>
    <xf numFmtId="0" fontId="82" fillId="10" borderId="9" xfId="0" applyFont="1" applyFill="1" applyBorder="1" applyAlignment="1">
      <alignment horizontal="center"/>
    </xf>
    <xf numFmtId="0" fontId="82" fillId="10" borderId="4" xfId="0" applyFont="1" applyFill="1" applyBorder="1" applyAlignment="1">
      <alignment horizontal="center"/>
    </xf>
    <xf numFmtId="0" fontId="82" fillId="10" borderId="15" xfId="0" applyFont="1" applyFill="1" applyBorder="1" applyAlignment="1">
      <alignment horizontal="center"/>
    </xf>
    <xf numFmtId="0" fontId="82" fillId="10" borderId="0" xfId="0" applyFont="1" applyFill="1" applyBorder="1" applyAlignment="1">
      <alignment horizontal="center"/>
    </xf>
    <xf numFmtId="0" fontId="82" fillId="10" borderId="16" xfId="0" applyFont="1" applyFill="1" applyBorder="1" applyAlignment="1">
      <alignment horizontal="center"/>
    </xf>
    <xf numFmtId="0" fontId="83" fillId="10" borderId="27" xfId="0" applyFont="1" applyFill="1" applyBorder="1" applyAlignment="1">
      <alignment horizontal="center"/>
    </xf>
    <xf numFmtId="0" fontId="83" fillId="10" borderId="28" xfId="0" applyFont="1" applyFill="1" applyBorder="1" applyAlignment="1">
      <alignment horizontal="center"/>
    </xf>
    <xf numFmtId="0" fontId="83" fillId="10" borderId="29" xfId="0" applyFont="1" applyFill="1" applyBorder="1" applyAlignment="1">
      <alignment horizontal="center"/>
    </xf>
    <xf numFmtId="172" fontId="47" fillId="0" borderId="9" xfId="0" applyNumberFormat="1" applyFont="1" applyBorder="1" applyAlignment="1" applyProtection="1">
      <alignment horizontal="center"/>
      <protection locked="0"/>
    </xf>
    <xf numFmtId="0" fontId="47" fillId="0" borderId="9" xfId="0" applyFont="1" applyBorder="1" applyAlignment="1" applyProtection="1">
      <alignment horizontal="center"/>
      <protection locked="0"/>
    </xf>
    <xf numFmtId="0" fontId="47" fillId="2" borderId="9" xfId="0" applyFont="1" applyFill="1" applyBorder="1" applyAlignment="1" applyProtection="1">
      <alignment horizontal="center"/>
      <protection locked="0"/>
    </xf>
    <xf numFmtId="0" fontId="20" fillId="2" borderId="28" xfId="8" applyFont="1" applyFill="1" applyBorder="1" applyAlignment="1">
      <alignment horizontal="center"/>
    </xf>
    <xf numFmtId="0" fontId="8" fillId="4" borderId="15" xfId="1" applyFont="1" applyFill="1" applyBorder="1" applyAlignment="1">
      <alignment horizontal="center"/>
    </xf>
    <xf numFmtId="0" fontId="8" fillId="4" borderId="0" xfId="1" applyFont="1" applyFill="1" applyBorder="1" applyAlignment="1">
      <alignment horizontal="center"/>
    </xf>
    <xf numFmtId="0" fontId="8" fillId="4" borderId="16" xfId="1" applyFont="1" applyFill="1" applyBorder="1" applyAlignment="1">
      <alignment horizontal="center"/>
    </xf>
    <xf numFmtId="173" fontId="15" fillId="2" borderId="15" xfId="1" applyNumberFormat="1" applyFont="1" applyFill="1" applyBorder="1" applyAlignment="1">
      <alignment horizontal="center"/>
    </xf>
    <xf numFmtId="173" fontId="15" fillId="2" borderId="0" xfId="1" applyNumberFormat="1" applyFont="1" applyFill="1" applyBorder="1" applyAlignment="1">
      <alignment horizontal="center"/>
    </xf>
    <xf numFmtId="173" fontId="15" fillId="2" borderId="16" xfId="1" applyNumberFormat="1" applyFont="1" applyFill="1" applyBorder="1" applyAlignment="1">
      <alignment horizontal="center"/>
    </xf>
    <xf numFmtId="0" fontId="12" fillId="2" borderId="15" xfId="1" applyFont="1" applyFill="1" applyBorder="1" applyAlignment="1">
      <alignment horizontal="center"/>
    </xf>
    <xf numFmtId="0" fontId="12" fillId="2" borderId="0" xfId="1" applyFont="1" applyFill="1" applyBorder="1" applyAlignment="1">
      <alignment horizontal="center"/>
    </xf>
    <xf numFmtId="0" fontId="12" fillId="2" borderId="16" xfId="1" applyFont="1" applyFill="1" applyBorder="1" applyAlignment="1">
      <alignment horizontal="center"/>
    </xf>
    <xf numFmtId="43" fontId="10" fillId="2" borderId="25" xfId="6" applyFont="1" applyFill="1" applyBorder="1" applyAlignment="1">
      <alignment horizontal="left"/>
    </xf>
    <xf numFmtId="0" fontId="20" fillId="0" borderId="9" xfId="20" applyFont="1" applyFill="1" applyBorder="1" applyAlignment="1">
      <alignment horizontal="center"/>
    </xf>
    <xf numFmtId="4" fontId="70" fillId="9" borderId="30" xfId="15" applyNumberFormat="1" applyFont="1" applyFill="1" applyBorder="1" applyAlignment="1" applyProtection="1">
      <alignment horizontal="right"/>
      <protection locked="0"/>
    </xf>
    <xf numFmtId="4" fontId="70" fillId="9" borderId="31" xfId="15" applyNumberFormat="1" applyFont="1" applyFill="1" applyBorder="1" applyAlignment="1" applyProtection="1">
      <alignment horizontal="right"/>
      <protection locked="0"/>
    </xf>
    <xf numFmtId="4" fontId="70" fillId="9" borderId="26" xfId="15" applyNumberFormat="1" applyFont="1" applyFill="1" applyBorder="1" applyAlignment="1" applyProtection="1">
      <alignment horizontal="right"/>
      <protection locked="0"/>
    </xf>
    <xf numFmtId="0" fontId="8" fillId="0" borderId="15" xfId="15" applyFont="1" applyBorder="1" applyAlignment="1">
      <alignment horizontal="center"/>
    </xf>
    <xf numFmtId="0" fontId="8" fillId="0" borderId="0" xfId="15" applyFont="1" applyBorder="1" applyAlignment="1">
      <alignment horizontal="center"/>
    </xf>
    <xf numFmtId="0" fontId="8" fillId="0" borderId="16" xfId="15" applyFont="1" applyBorder="1" applyAlignment="1">
      <alignment horizontal="center"/>
    </xf>
    <xf numFmtId="0" fontId="15" fillId="0" borderId="15" xfId="15" applyFont="1" applyBorder="1" applyAlignment="1">
      <alignment horizontal="center"/>
    </xf>
    <xf numFmtId="0" fontId="15" fillId="0" borderId="0" xfId="15" applyFont="1" applyBorder="1" applyAlignment="1">
      <alignment horizontal="center"/>
    </xf>
    <xf numFmtId="0" fontId="15" fillId="0" borderId="16" xfId="15" applyFont="1" applyBorder="1" applyAlignment="1">
      <alignment horizontal="center"/>
    </xf>
    <xf numFmtId="0" fontId="68" fillId="8" borderId="30" xfId="15" applyFont="1" applyFill="1" applyBorder="1" applyAlignment="1">
      <alignment horizontal="center" vertical="center"/>
    </xf>
    <xf numFmtId="0" fontId="68" fillId="8" borderId="31" xfId="15" applyFont="1" applyFill="1" applyBorder="1" applyAlignment="1">
      <alignment horizontal="center" vertical="center"/>
    </xf>
    <xf numFmtId="0" fontId="68" fillId="8" borderId="26" xfId="15" applyFont="1" applyFill="1" applyBorder="1" applyAlignment="1">
      <alignment horizontal="center" vertical="center"/>
    </xf>
    <xf numFmtId="0" fontId="12" fillId="0" borderId="15" xfId="15" applyFont="1" applyBorder="1" applyAlignment="1">
      <alignment horizontal="center"/>
    </xf>
    <xf numFmtId="0" fontId="12" fillId="0" borderId="0" xfId="15" applyFont="1" applyBorder="1" applyAlignment="1">
      <alignment horizontal="center"/>
    </xf>
    <xf numFmtId="0" fontId="12" fillId="0" borderId="16" xfId="15" applyFont="1" applyBorder="1" applyAlignment="1">
      <alignment horizontal="center"/>
    </xf>
    <xf numFmtId="43" fontId="15" fillId="0" borderId="30" xfId="6" applyFont="1" applyBorder="1" applyAlignment="1" applyProtection="1">
      <alignment horizontal="left"/>
    </xf>
    <xf numFmtId="43" fontId="15" fillId="0" borderId="26" xfId="6" applyFont="1" applyBorder="1" applyAlignment="1" applyProtection="1">
      <alignment horizontal="left"/>
    </xf>
    <xf numFmtId="171" fontId="47" fillId="0" borderId="9" xfId="0" applyNumberFormat="1" applyFont="1" applyBorder="1" applyAlignment="1" applyProtection="1">
      <alignment horizontal="center"/>
      <protection locked="0"/>
    </xf>
    <xf numFmtId="0" fontId="3" fillId="2" borderId="28" xfId="8" applyFont="1" applyFill="1" applyBorder="1" applyAlignment="1" applyProtection="1">
      <alignment horizontal="center"/>
      <protection locked="0"/>
    </xf>
    <xf numFmtId="0" fontId="2" fillId="2" borderId="9" xfId="8" applyFont="1" applyFill="1" applyBorder="1" applyAlignment="1" applyProtection="1">
      <alignment horizontal="center"/>
      <protection locked="0"/>
    </xf>
    <xf numFmtId="0" fontId="3" fillId="2" borderId="28" xfId="8" applyFont="1" applyFill="1" applyBorder="1" applyAlignment="1" applyProtection="1">
      <alignment horizontal="center"/>
    </xf>
    <xf numFmtId="0" fontId="2" fillId="2" borderId="9" xfId="0" applyFont="1" applyFill="1" applyBorder="1" applyAlignment="1" applyProtection="1">
      <alignment horizontal="center"/>
      <protection locked="0"/>
    </xf>
    <xf numFmtId="4" fontId="19" fillId="2" borderId="30" xfId="0" applyNumberFormat="1" applyFont="1" applyFill="1" applyBorder="1" applyAlignment="1" applyProtection="1">
      <alignment horizontal="center" vertical="center"/>
      <protection locked="0"/>
    </xf>
    <xf numFmtId="4" fontId="19" fillId="2" borderId="31" xfId="0" applyNumberFormat="1" applyFont="1" applyFill="1" applyBorder="1" applyAlignment="1" applyProtection="1">
      <alignment horizontal="center" vertical="center"/>
      <protection locked="0"/>
    </xf>
    <xf numFmtId="4" fontId="19" fillId="2" borderId="26" xfId="0" applyNumberFormat="1" applyFont="1" applyFill="1" applyBorder="1" applyAlignment="1" applyProtection="1">
      <alignment horizontal="center" vertical="center"/>
      <protection locked="0"/>
    </xf>
    <xf numFmtId="0" fontId="19" fillId="2" borderId="30"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center" vertical="center" wrapText="1"/>
      <protection locked="0"/>
    </xf>
    <xf numFmtId="4" fontId="19" fillId="2" borderId="25" xfId="0" applyNumberFormat="1" applyFont="1" applyFill="1" applyBorder="1" applyAlignment="1" applyProtection="1">
      <alignment horizontal="center" vertical="center"/>
      <protection locked="0"/>
    </xf>
    <xf numFmtId="43" fontId="12" fillId="7" borderId="25" xfId="0" applyNumberFormat="1" applyFont="1" applyFill="1" applyBorder="1" applyAlignment="1" applyProtection="1">
      <alignment horizontal="center"/>
      <protection locked="0"/>
    </xf>
    <xf numFmtId="43" fontId="12" fillId="7" borderId="30" xfId="0" applyNumberFormat="1" applyFont="1" applyFill="1" applyBorder="1" applyAlignment="1" applyProtection="1">
      <alignment horizontal="center"/>
      <protection locked="0"/>
    </xf>
    <xf numFmtId="43" fontId="12" fillId="7" borderId="31" xfId="0" applyNumberFormat="1" applyFont="1" applyFill="1" applyBorder="1" applyAlignment="1" applyProtection="1">
      <alignment horizontal="center"/>
      <protection locked="0"/>
    </xf>
    <xf numFmtId="43" fontId="12" fillId="7" borderId="26" xfId="0" applyNumberFormat="1" applyFont="1" applyFill="1" applyBorder="1" applyAlignment="1" applyProtection="1">
      <alignment horizontal="center"/>
      <protection locked="0"/>
    </xf>
    <xf numFmtId="0" fontId="13" fillId="2" borderId="0" xfId="0" applyFont="1" applyFill="1" applyBorder="1" applyAlignment="1">
      <alignment horizontal="center"/>
    </xf>
    <xf numFmtId="0" fontId="8" fillId="2" borderId="0" xfId="0" applyFont="1" applyFill="1" applyBorder="1" applyAlignment="1">
      <alignment horizontal="center" vertical="center"/>
    </xf>
    <xf numFmtId="0" fontId="8" fillId="2" borderId="16" xfId="0" applyFont="1" applyFill="1" applyBorder="1" applyAlignment="1">
      <alignment horizontal="center" vertical="center"/>
    </xf>
    <xf numFmtId="43" fontId="15" fillId="2" borderId="30" xfId="6" applyFont="1" applyFill="1" applyBorder="1" applyAlignment="1">
      <alignment horizontal="center" vertical="center"/>
    </xf>
    <xf numFmtId="43" fontId="15" fillId="2" borderId="31" xfId="6" applyFont="1" applyFill="1" applyBorder="1" applyAlignment="1">
      <alignment horizontal="center" vertical="center"/>
    </xf>
    <xf numFmtId="43" fontId="15" fillId="2" borderId="26" xfId="6" applyFont="1" applyFill="1" applyBorder="1" applyAlignment="1">
      <alignment horizontal="center" vertical="center"/>
    </xf>
    <xf numFmtId="0" fontId="68" fillId="7" borderId="25" xfId="0" applyFont="1" applyFill="1" applyBorder="1" applyAlignment="1">
      <alignment horizontal="center" vertical="center" wrapText="1"/>
    </xf>
    <xf numFmtId="0" fontId="68" fillId="7" borderId="32" xfId="0" applyFont="1" applyFill="1" applyBorder="1" applyAlignment="1">
      <alignment horizontal="center" vertical="center" wrapText="1"/>
    </xf>
    <xf numFmtId="0" fontId="68" fillId="7" borderId="2" xfId="0" applyFont="1" applyFill="1" applyBorder="1" applyAlignment="1">
      <alignment horizontal="center" vertical="center" wrapText="1"/>
    </xf>
    <xf numFmtId="49" fontId="68" fillId="7" borderId="32" xfId="8" applyNumberFormat="1" applyFont="1" applyFill="1" applyBorder="1" applyAlignment="1">
      <alignment horizontal="center" vertical="center" wrapText="1"/>
    </xf>
    <xf numFmtId="49" fontId="68" fillId="7" borderId="2" xfId="8" applyNumberFormat="1" applyFont="1" applyFill="1" applyBorder="1" applyAlignment="1">
      <alignment horizontal="center" vertical="center" wrapText="1"/>
    </xf>
    <xf numFmtId="49" fontId="68" fillId="7" borderId="25" xfId="8" applyNumberFormat="1" applyFont="1" applyFill="1" applyBorder="1" applyAlignment="1">
      <alignment horizontal="center" vertical="center" wrapText="1"/>
    </xf>
    <xf numFmtId="0" fontId="12" fillId="2" borderId="28" xfId="8" applyFont="1" applyFill="1" applyBorder="1" applyAlignment="1" applyProtection="1">
      <alignment horizontal="center"/>
    </xf>
    <xf numFmtId="0" fontId="15" fillId="2" borderId="0" xfId="8" applyFont="1" applyFill="1" applyBorder="1" applyAlignment="1" applyProtection="1">
      <alignment horizontal="center"/>
      <protection locked="0"/>
    </xf>
    <xf numFmtId="43" fontId="15" fillId="2" borderId="30" xfId="6" applyFont="1" applyFill="1" applyBorder="1" applyAlignment="1" applyProtection="1">
      <alignment horizontal="center" vertical="center" wrapText="1"/>
      <protection locked="0"/>
    </xf>
    <xf numFmtId="43" fontId="15" fillId="2" borderId="31" xfId="6" applyFont="1" applyFill="1" applyBorder="1" applyAlignment="1" applyProtection="1">
      <alignment horizontal="center" vertical="center" wrapText="1"/>
      <protection locked="0"/>
    </xf>
    <xf numFmtId="43" fontId="15" fillId="2" borderId="26" xfId="6" applyFont="1" applyFill="1" applyBorder="1" applyAlignment="1" applyProtection="1">
      <alignment horizontal="center" vertical="center" wrapText="1"/>
      <protection locked="0"/>
    </xf>
    <xf numFmtId="0" fontId="68" fillId="7" borderId="42" xfId="0" applyFont="1" applyFill="1" applyBorder="1" applyAlignment="1">
      <alignment horizontal="center" vertical="center" wrapText="1"/>
    </xf>
    <xf numFmtId="49" fontId="68" fillId="7" borderId="42" xfId="8" applyNumberFormat="1" applyFont="1" applyFill="1" applyBorder="1" applyAlignment="1">
      <alignment horizontal="center" vertical="center" wrapText="1"/>
    </xf>
    <xf numFmtId="0" fontId="8" fillId="2" borderId="0" xfId="0" applyFont="1" applyFill="1" applyBorder="1" applyAlignment="1">
      <alignment horizontal="center"/>
    </xf>
    <xf numFmtId="0" fontId="21" fillId="2" borderId="31" xfId="8" applyFont="1" applyFill="1" applyBorder="1" applyAlignment="1" applyProtection="1">
      <alignment horizontal="center"/>
      <protection locked="0"/>
    </xf>
    <xf numFmtId="0" fontId="2" fillId="2" borderId="31" xfId="8" applyFont="1" applyFill="1" applyBorder="1" applyAlignment="1" applyProtection="1">
      <alignment horizontal="center"/>
      <protection locked="0"/>
    </xf>
    <xf numFmtId="14" fontId="2" fillId="2" borderId="31" xfId="8" applyNumberFormat="1" applyFont="1" applyFill="1" applyBorder="1" applyAlignment="1" applyProtection="1">
      <alignment horizontal="center"/>
      <protection locked="0"/>
    </xf>
    <xf numFmtId="0" fontId="15" fillId="2" borderId="15" xfId="8" applyFont="1" applyFill="1" applyBorder="1" applyAlignment="1">
      <alignment horizontal="center"/>
    </xf>
    <xf numFmtId="0" fontId="15" fillId="2" borderId="0" xfId="8" applyFont="1" applyFill="1" applyBorder="1" applyAlignment="1">
      <alignment horizontal="center"/>
    </xf>
    <xf numFmtId="0" fontId="15" fillId="2" borderId="16" xfId="8" applyFont="1" applyFill="1" applyBorder="1" applyAlignment="1">
      <alignment horizontal="center"/>
    </xf>
    <xf numFmtId="0" fontId="12" fillId="2" borderId="15" xfId="0" applyFont="1" applyFill="1" applyBorder="1" applyAlignment="1">
      <alignment horizontal="center"/>
    </xf>
    <xf numFmtId="0" fontId="12" fillId="2" borderId="0" xfId="0" applyFont="1" applyFill="1" applyBorder="1" applyAlignment="1">
      <alignment horizontal="center"/>
    </xf>
    <xf numFmtId="0" fontId="12" fillId="2" borderId="16" xfId="0" applyFont="1" applyFill="1" applyBorder="1" applyAlignment="1">
      <alignment horizontal="center"/>
    </xf>
    <xf numFmtId="43" fontId="15" fillId="2" borderId="30" xfId="6" applyFont="1" applyFill="1" applyBorder="1" applyAlignment="1">
      <alignment horizontal="left"/>
    </xf>
    <xf numFmtId="43" fontId="15" fillId="2" borderId="26" xfId="6" applyFont="1" applyFill="1" applyBorder="1" applyAlignment="1">
      <alignment horizontal="left"/>
    </xf>
    <xf numFmtId="0" fontId="68" fillId="7" borderId="30" xfId="0" applyFont="1" applyFill="1" applyBorder="1" applyAlignment="1">
      <alignment horizontal="center" vertical="center" wrapText="1"/>
    </xf>
    <xf numFmtId="0" fontId="68" fillId="7" borderId="31" xfId="0" applyFont="1" applyFill="1" applyBorder="1" applyAlignment="1">
      <alignment horizontal="center" vertical="center" wrapText="1"/>
    </xf>
    <xf numFmtId="0" fontId="68" fillId="7" borderId="26" xfId="0" applyFont="1" applyFill="1" applyBorder="1" applyAlignment="1">
      <alignment horizontal="center" vertical="center" wrapText="1"/>
    </xf>
    <xf numFmtId="43" fontId="68" fillId="7" borderId="32" xfId="9" applyFont="1" applyFill="1" applyBorder="1" applyAlignment="1">
      <alignment horizontal="center" vertical="center" wrapText="1"/>
    </xf>
    <xf numFmtId="43" fontId="68" fillId="7" borderId="42" xfId="9" applyFont="1" applyFill="1" applyBorder="1" applyAlignment="1">
      <alignment horizontal="center" vertical="center" wrapText="1"/>
    </xf>
    <xf numFmtId="0" fontId="15" fillId="2" borderId="9" xfId="8"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43" fontId="68" fillId="7" borderId="30" xfId="0" applyNumberFormat="1" applyFont="1" applyFill="1" applyBorder="1" applyAlignment="1" applyProtection="1">
      <alignment horizontal="center"/>
      <protection locked="0"/>
    </xf>
    <xf numFmtId="43" fontId="68" fillId="7" borderId="31" xfId="0" applyNumberFormat="1" applyFont="1" applyFill="1" applyBorder="1" applyAlignment="1" applyProtection="1">
      <alignment horizontal="center"/>
      <protection locked="0"/>
    </xf>
    <xf numFmtId="43" fontId="68" fillId="7" borderId="26" xfId="0" applyNumberFormat="1" applyFont="1" applyFill="1" applyBorder="1" applyAlignment="1" applyProtection="1">
      <alignment horizontal="center"/>
      <protection locked="0"/>
    </xf>
    <xf numFmtId="0" fontId="8" fillId="2" borderId="15" xfId="0" applyFont="1" applyFill="1" applyBorder="1" applyAlignment="1">
      <alignment horizontal="center" vertical="center"/>
    </xf>
    <xf numFmtId="43" fontId="15" fillId="2" borderId="15" xfId="6" applyNumberFormat="1" applyFont="1" applyFill="1" applyBorder="1" applyAlignment="1">
      <alignment horizontal="center" vertical="center"/>
    </xf>
    <xf numFmtId="43" fontId="15" fillId="2" borderId="0" xfId="6" applyNumberFormat="1" applyFont="1" applyFill="1" applyBorder="1" applyAlignment="1">
      <alignment horizontal="center" vertical="center"/>
    </xf>
    <xf numFmtId="43" fontId="15" fillId="2" borderId="16" xfId="6" applyNumberFormat="1" applyFont="1" applyFill="1" applyBorder="1" applyAlignment="1">
      <alignment horizontal="center" vertical="center"/>
    </xf>
    <xf numFmtId="43" fontId="12" fillId="2" borderId="15" xfId="6" applyNumberFormat="1" applyFont="1" applyFill="1" applyBorder="1" applyAlignment="1">
      <alignment horizontal="center" vertical="center"/>
    </xf>
    <xf numFmtId="43" fontId="12" fillId="2" borderId="0" xfId="6" applyNumberFormat="1" applyFont="1" applyFill="1" applyBorder="1" applyAlignment="1">
      <alignment horizontal="center" vertical="center"/>
    </xf>
    <xf numFmtId="43" fontId="12" fillId="2" borderId="16" xfId="6" applyNumberFormat="1" applyFont="1" applyFill="1" applyBorder="1" applyAlignment="1">
      <alignment horizontal="center" vertical="center"/>
    </xf>
    <xf numFmtId="0" fontId="72" fillId="7" borderId="25" xfId="0" applyFont="1" applyFill="1" applyBorder="1" applyAlignment="1">
      <alignment horizontal="center" vertical="center" wrapText="1"/>
    </xf>
    <xf numFmtId="172" fontId="15" fillId="0" borderId="30" xfId="0" applyNumberFormat="1" applyFont="1" applyBorder="1" applyAlignment="1">
      <alignment horizontal="center"/>
    </xf>
    <xf numFmtId="172" fontId="15" fillId="0" borderId="26" xfId="0" applyNumberFormat="1" applyFont="1" applyBorder="1" applyAlignment="1">
      <alignment horizontal="center"/>
    </xf>
    <xf numFmtId="43" fontId="15" fillId="2" borderId="30" xfId="6" applyFont="1" applyFill="1" applyBorder="1" applyAlignment="1">
      <alignment horizontal="left" vertical="center"/>
    </xf>
    <xf numFmtId="43" fontId="15" fillId="2" borderId="31" xfId="6" applyFont="1" applyFill="1" applyBorder="1" applyAlignment="1">
      <alignment horizontal="left" vertical="center"/>
    </xf>
    <xf numFmtId="43" fontId="15" fillId="2" borderId="26" xfId="6" applyFont="1" applyFill="1" applyBorder="1" applyAlignment="1">
      <alignment horizontal="left" vertical="center"/>
    </xf>
    <xf numFmtId="0" fontId="12" fillId="2" borderId="28" xfId="23" applyFont="1" applyFill="1" applyBorder="1" applyAlignment="1">
      <alignment horizontal="center"/>
    </xf>
    <xf numFmtId="0" fontId="14" fillId="0" borderId="31" xfId="0" applyFont="1" applyBorder="1" applyAlignment="1">
      <alignment horizontal="center"/>
    </xf>
    <xf numFmtId="0" fontId="12" fillId="2" borderId="0" xfId="23" applyFont="1" applyFill="1" applyAlignment="1">
      <alignment horizontal="center"/>
    </xf>
    <xf numFmtId="0" fontId="15" fillId="2" borderId="9" xfId="23" applyFont="1" applyFill="1" applyBorder="1" applyAlignment="1" applyProtection="1">
      <alignment horizontal="center"/>
      <protection locked="0"/>
    </xf>
    <xf numFmtId="49" fontId="68" fillId="7" borderId="39" xfId="23" applyNumberFormat="1" applyFont="1" applyFill="1" applyBorder="1" applyAlignment="1">
      <alignment horizontal="center" vertical="center" wrapText="1"/>
    </xf>
    <xf numFmtId="49" fontId="68" fillId="7" borderId="25" xfId="23" applyNumberFormat="1" applyFont="1" applyFill="1" applyBorder="1" applyAlignment="1">
      <alignment horizontal="center" vertical="center" wrapText="1"/>
    </xf>
    <xf numFmtId="49" fontId="68" fillId="7" borderId="40" xfId="23" applyNumberFormat="1" applyFont="1" applyFill="1" applyBorder="1" applyAlignment="1">
      <alignment horizontal="center" vertical="center" wrapText="1"/>
    </xf>
    <xf numFmtId="49" fontId="68" fillId="7" borderId="41" xfId="23" applyNumberFormat="1" applyFont="1" applyFill="1" applyBorder="1" applyAlignment="1">
      <alignment horizontal="center" vertical="center" wrapText="1"/>
    </xf>
    <xf numFmtId="43" fontId="68" fillId="7" borderId="3" xfId="0" applyNumberFormat="1" applyFont="1" applyFill="1" applyBorder="1" applyAlignment="1">
      <alignment horizontal="center"/>
    </xf>
    <xf numFmtId="43" fontId="68" fillId="7" borderId="9" xfId="0" applyNumberFormat="1" applyFont="1" applyFill="1" applyBorder="1" applyAlignment="1">
      <alignment horizontal="center"/>
    </xf>
    <xf numFmtId="43" fontId="68" fillId="7" borderId="4" xfId="0" applyNumberFormat="1" applyFont="1" applyFill="1" applyBorder="1" applyAlignment="1">
      <alignment horizontal="center"/>
    </xf>
    <xf numFmtId="0" fontId="72" fillId="7" borderId="38" xfId="0" applyFont="1" applyFill="1" applyBorder="1" applyAlignment="1">
      <alignment horizontal="center" vertical="center" wrapText="1"/>
    </xf>
    <xf numFmtId="0" fontId="72" fillId="7" borderId="39" xfId="0" applyFont="1" applyFill="1" applyBorder="1" applyAlignment="1">
      <alignment horizontal="center" vertical="center" wrapText="1"/>
    </xf>
    <xf numFmtId="0" fontId="69" fillId="7" borderId="39" xfId="0" applyFont="1" applyFill="1" applyBorder="1" applyAlignment="1">
      <alignment horizontal="center" vertical="center" wrapText="1"/>
    </xf>
    <xf numFmtId="0" fontId="69" fillId="7" borderId="25" xfId="0" applyFont="1" applyFill="1" applyBorder="1" applyAlignment="1">
      <alignment horizontal="center" vertical="center" wrapText="1"/>
    </xf>
    <xf numFmtId="49" fontId="69" fillId="7" borderId="39" xfId="23" applyNumberFormat="1" applyFont="1" applyFill="1" applyBorder="1" applyAlignment="1">
      <alignment horizontal="center" vertical="center" wrapText="1"/>
    </xf>
    <xf numFmtId="49" fontId="69" fillId="7" borderId="25" xfId="23" applyNumberFormat="1" applyFont="1" applyFill="1" applyBorder="1" applyAlignment="1">
      <alignment horizontal="center" vertical="center" wrapText="1"/>
    </xf>
    <xf numFmtId="0" fontId="8" fillId="2" borderId="0" xfId="0" applyFont="1" applyFill="1" applyAlignment="1">
      <alignment horizontal="center" vertical="center"/>
    </xf>
    <xf numFmtId="43" fontId="15" fillId="2" borderId="0" xfId="6" applyFont="1" applyFill="1" applyBorder="1" applyAlignment="1">
      <alignment horizontal="center" vertical="center"/>
    </xf>
    <xf numFmtId="43" fontId="15" fillId="2" borderId="16" xfId="6" applyFont="1" applyFill="1" applyBorder="1" applyAlignment="1">
      <alignment horizontal="center" vertical="center"/>
    </xf>
    <xf numFmtId="43" fontId="12" fillId="2" borderId="0" xfId="6" applyFont="1" applyFill="1" applyBorder="1" applyAlignment="1">
      <alignment horizontal="center" vertical="center"/>
    </xf>
    <xf numFmtId="43" fontId="12" fillId="2" borderId="16" xfId="6" applyFont="1" applyFill="1" applyBorder="1" applyAlignment="1">
      <alignment horizontal="center" vertical="center"/>
    </xf>
    <xf numFmtId="0" fontId="16" fillId="0" borderId="15" xfId="15" applyFont="1" applyBorder="1" applyAlignment="1">
      <alignment horizontal="center"/>
    </xf>
    <xf numFmtId="0" fontId="16" fillId="0" borderId="0" xfId="15" applyFont="1" applyBorder="1" applyAlignment="1">
      <alignment horizontal="center"/>
    </xf>
    <xf numFmtId="0" fontId="16" fillId="0" borderId="16" xfId="15" applyFont="1" applyBorder="1" applyAlignment="1">
      <alignment horizontal="center"/>
    </xf>
    <xf numFmtId="0" fontId="30" fillId="2" borderId="15" xfId="15" applyFont="1" applyFill="1" applyBorder="1" applyAlignment="1">
      <alignment horizontal="center"/>
    </xf>
    <xf numFmtId="0" fontId="30" fillId="2" borderId="0" xfId="15" applyFont="1" applyFill="1" applyBorder="1" applyAlignment="1">
      <alignment horizontal="center"/>
    </xf>
    <xf numFmtId="0" fontId="30" fillId="2" borderId="16" xfId="15" applyFont="1" applyFill="1" applyBorder="1" applyAlignment="1">
      <alignment horizontal="center"/>
    </xf>
    <xf numFmtId="0" fontId="29" fillId="2" borderId="15" xfId="15" applyFont="1" applyFill="1" applyBorder="1" applyAlignment="1">
      <alignment horizontal="center"/>
    </xf>
    <xf numFmtId="0" fontId="29" fillId="2" borderId="0" xfId="15" applyFont="1" applyFill="1" applyBorder="1" applyAlignment="1">
      <alignment horizontal="center"/>
    </xf>
    <xf numFmtId="0" fontId="29" fillId="2" borderId="16" xfId="15" applyFont="1" applyFill="1" applyBorder="1" applyAlignment="1">
      <alignment horizontal="center"/>
    </xf>
    <xf numFmtId="0" fontId="68" fillId="7" borderId="30" xfId="20" applyFont="1" applyFill="1" applyBorder="1" applyAlignment="1" applyProtection="1">
      <alignment horizontal="left" vertical="top"/>
      <protection locked="0"/>
    </xf>
    <xf numFmtId="0" fontId="68" fillId="7" borderId="31" xfId="20" applyFont="1" applyFill="1" applyBorder="1" applyAlignment="1" applyProtection="1">
      <alignment horizontal="left" vertical="top"/>
      <protection locked="0"/>
    </xf>
    <xf numFmtId="0" fontId="68" fillId="7" borderId="26" xfId="20" applyFont="1" applyFill="1" applyBorder="1" applyAlignment="1" applyProtection="1">
      <alignment horizontal="left" vertical="top"/>
      <protection locked="0"/>
    </xf>
    <xf numFmtId="0" fontId="68" fillId="7" borderId="32" xfId="20" applyFont="1" applyFill="1" applyBorder="1" applyAlignment="1">
      <alignment horizontal="center" vertical="center" wrapText="1"/>
    </xf>
    <xf numFmtId="0" fontId="68" fillId="7" borderId="2" xfId="20" applyFont="1" applyFill="1" applyBorder="1" applyAlignment="1">
      <alignment horizontal="center" vertical="center" wrapText="1"/>
    </xf>
    <xf numFmtId="0" fontId="8" fillId="0" borderId="15" xfId="20" applyFont="1" applyBorder="1" applyAlignment="1">
      <alignment horizontal="center"/>
    </xf>
    <xf numFmtId="0" fontId="8" fillId="0" borderId="0" xfId="20" applyFont="1" applyBorder="1" applyAlignment="1">
      <alignment horizontal="center"/>
    </xf>
    <xf numFmtId="0" fontId="8" fillId="0" borderId="16" xfId="20" applyFont="1" applyBorder="1" applyAlignment="1">
      <alignment horizontal="center"/>
    </xf>
    <xf numFmtId="0" fontId="15" fillId="0" borderId="15" xfId="20" applyFont="1" applyBorder="1" applyAlignment="1">
      <alignment horizontal="center"/>
    </xf>
    <xf numFmtId="0" fontId="15" fillId="0" borderId="0" xfId="20" applyFont="1" applyBorder="1" applyAlignment="1">
      <alignment horizontal="center"/>
    </xf>
    <xf numFmtId="0" fontId="15" fillId="0" borderId="16" xfId="20" applyFont="1" applyBorder="1" applyAlignment="1">
      <alignment horizontal="center"/>
    </xf>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40" fillId="0" borderId="0" xfId="20" applyFont="1" applyBorder="1" applyAlignment="1">
      <alignment horizontal="left"/>
    </xf>
    <xf numFmtId="0" fontId="68" fillId="7" borderId="25" xfId="20" applyFont="1" applyFill="1" applyBorder="1" applyAlignment="1">
      <alignment horizontal="center" vertical="center" wrapText="1"/>
    </xf>
    <xf numFmtId="43" fontId="15" fillId="2" borderId="25" xfId="6" applyFont="1" applyFill="1" applyBorder="1" applyAlignment="1">
      <alignment horizontal="left" vertical="center"/>
    </xf>
    <xf numFmtId="0" fontId="12" fillId="0" borderId="0" xfId="20" applyFont="1" applyFill="1" applyBorder="1" applyAlignment="1">
      <alignment horizontal="right" wrapText="1"/>
    </xf>
    <xf numFmtId="0" fontId="12" fillId="0" borderId="16" xfId="20" applyFont="1" applyFill="1" applyBorder="1" applyAlignment="1">
      <alignment horizontal="right" wrapText="1"/>
    </xf>
    <xf numFmtId="0" fontId="15" fillId="0" borderId="25" xfId="20" applyFont="1" applyFill="1" applyBorder="1" applyAlignment="1" applyProtection="1">
      <alignment horizontal="left" wrapText="1"/>
      <protection locked="0"/>
    </xf>
    <xf numFmtId="172" fontId="15" fillId="0" borderId="30" xfId="0" applyNumberFormat="1" applyFont="1" applyBorder="1" applyAlignment="1" applyProtection="1">
      <alignment horizontal="left"/>
    </xf>
    <xf numFmtId="172" fontId="15" fillId="0" borderId="26" xfId="0" applyNumberFormat="1" applyFont="1" applyBorder="1" applyAlignment="1" applyProtection="1">
      <alignment horizontal="left"/>
    </xf>
    <xf numFmtId="0" fontId="15" fillId="0" borderId="30" xfId="20" applyFont="1" applyBorder="1" applyAlignment="1" applyProtection="1">
      <alignment horizontal="left"/>
      <protection locked="0"/>
    </xf>
    <xf numFmtId="0" fontId="15" fillId="0" borderId="26" xfId="20" applyFont="1" applyBorder="1" applyAlignment="1" applyProtection="1">
      <alignment horizontal="left"/>
      <protection locked="0"/>
    </xf>
    <xf numFmtId="0" fontId="12" fillId="0" borderId="0" xfId="20" applyFont="1" applyFill="1" applyBorder="1" applyAlignment="1">
      <alignment horizontal="center"/>
    </xf>
    <xf numFmtId="0" fontId="12" fillId="0" borderId="28" xfId="20" applyFont="1" applyFill="1" applyBorder="1" applyAlignment="1">
      <alignment horizontal="center"/>
    </xf>
    <xf numFmtId="0" fontId="69" fillId="7" borderId="27" xfId="20" applyFont="1" applyFill="1" applyBorder="1" applyAlignment="1" applyProtection="1">
      <alignment horizontal="left" vertical="top"/>
      <protection locked="0"/>
    </xf>
    <xf numFmtId="0" fontId="69" fillId="7" borderId="28" xfId="20" applyFont="1" applyFill="1" applyBorder="1" applyAlignment="1" applyProtection="1">
      <alignment horizontal="left" vertical="top"/>
      <protection locked="0"/>
    </xf>
    <xf numFmtId="0" fontId="69" fillId="7" borderId="29" xfId="20" applyFont="1" applyFill="1" applyBorder="1" applyAlignment="1" applyProtection="1">
      <alignment horizontal="left" vertical="top"/>
      <protection locked="0"/>
    </xf>
    <xf numFmtId="0" fontId="69" fillId="7" borderId="3" xfId="20" applyFont="1" applyFill="1" applyBorder="1" applyAlignment="1" applyProtection="1">
      <alignment horizontal="left" vertical="top"/>
      <protection locked="0"/>
    </xf>
    <xf numFmtId="0" fontId="69" fillId="7" borderId="9" xfId="20" applyFont="1" applyFill="1" applyBorder="1" applyAlignment="1" applyProtection="1">
      <alignment horizontal="left" vertical="top"/>
      <protection locked="0"/>
    </xf>
    <xf numFmtId="0" fontId="69" fillId="7" borderId="4" xfId="20" applyFont="1" applyFill="1" applyBorder="1" applyAlignment="1" applyProtection="1">
      <alignment horizontal="left" vertical="top"/>
      <protection locked="0"/>
    </xf>
    <xf numFmtId="0" fontId="2" fillId="0" borderId="9" xfId="20" applyFont="1" applyBorder="1" applyAlignment="1" applyProtection="1">
      <alignment horizontal="center"/>
      <protection locked="0"/>
    </xf>
    <xf numFmtId="0" fontId="3" fillId="0" borderId="28" xfId="20" applyFont="1" applyFill="1" applyBorder="1" applyAlignment="1">
      <alignment horizontal="center"/>
    </xf>
    <xf numFmtId="0" fontId="2" fillId="0" borderId="0" xfId="20" applyFont="1" applyBorder="1" applyAlignment="1" applyProtection="1">
      <alignment horizontal="center"/>
      <protection locked="0"/>
    </xf>
    <xf numFmtId="0" fontId="68" fillId="7" borderId="30" xfId="20" applyFont="1" applyFill="1" applyBorder="1" applyAlignment="1">
      <alignment horizontal="center" vertical="center"/>
    </xf>
    <xf numFmtId="0" fontId="68" fillId="7" borderId="31" xfId="20" applyFont="1" applyFill="1" applyBorder="1" applyAlignment="1">
      <alignment horizontal="center" vertical="center"/>
    </xf>
    <xf numFmtId="0" fontId="68" fillId="7" borderId="26" xfId="20" applyFont="1" applyFill="1" applyBorder="1" applyAlignment="1">
      <alignment horizontal="center" vertical="center"/>
    </xf>
    <xf numFmtId="0" fontId="68" fillId="7" borderId="32" xfId="20" applyFont="1" applyFill="1" applyBorder="1" applyAlignment="1">
      <alignment horizontal="center" vertical="center"/>
    </xf>
    <xf numFmtId="0" fontId="68" fillId="7" borderId="2" xfId="20" applyFont="1" applyFill="1" applyBorder="1" applyAlignment="1">
      <alignment horizontal="center" vertical="center"/>
    </xf>
    <xf numFmtId="172" fontId="15" fillId="0" borderId="30" xfId="0" applyNumberFormat="1" applyFont="1" applyBorder="1" applyAlignment="1">
      <alignment horizontal="left"/>
    </xf>
    <xf numFmtId="172" fontId="15" fillId="0" borderId="26" xfId="0" applyNumberFormat="1" applyFont="1" applyBorder="1" applyAlignment="1">
      <alignment horizontal="left"/>
    </xf>
    <xf numFmtId="0" fontId="8" fillId="0" borderId="15" xfId="20" applyFont="1" applyBorder="1" applyAlignment="1" applyProtection="1">
      <alignment horizontal="center"/>
    </xf>
    <xf numFmtId="0" fontId="8" fillId="0" borderId="0" xfId="20" applyFont="1" applyBorder="1" applyAlignment="1" applyProtection="1">
      <alignment horizontal="center"/>
    </xf>
    <xf numFmtId="0" fontId="8" fillId="0" borderId="16" xfId="20" applyFont="1" applyBorder="1" applyAlignment="1" applyProtection="1">
      <alignment horizontal="center"/>
    </xf>
    <xf numFmtId="0" fontId="3" fillId="0" borderId="0" xfId="20" applyFont="1" applyFill="1" applyBorder="1" applyAlignment="1">
      <alignment horizontal="right"/>
    </xf>
    <xf numFmtId="0" fontId="2" fillId="0" borderId="0" xfId="20" applyFont="1" applyFill="1" applyBorder="1" applyAlignment="1">
      <alignment horizontal="right"/>
    </xf>
    <xf numFmtId="0" fontId="12" fillId="0" borderId="0" xfId="20" applyFont="1" applyBorder="1" applyAlignment="1">
      <alignment horizontal="right"/>
    </xf>
    <xf numFmtId="0" fontId="15" fillId="0" borderId="15" xfId="20" applyFont="1" applyBorder="1" applyAlignment="1" applyProtection="1">
      <alignment horizontal="center"/>
    </xf>
    <xf numFmtId="0" fontId="15" fillId="0" borderId="0" xfId="20" applyFont="1" applyBorder="1" applyAlignment="1" applyProtection="1">
      <alignment horizontal="center"/>
    </xf>
    <xf numFmtId="0" fontId="15" fillId="0" borderId="16" xfId="20" applyFont="1" applyBorder="1" applyAlignment="1" applyProtection="1">
      <alignment horizontal="center"/>
    </xf>
    <xf numFmtId="0" fontId="12" fillId="0" borderId="15" xfId="20" applyFont="1" applyBorder="1" applyAlignment="1" applyProtection="1">
      <alignment horizontal="center"/>
    </xf>
    <xf numFmtId="0" fontId="12" fillId="0" borderId="0" xfId="20" applyFont="1" applyBorder="1" applyAlignment="1" applyProtection="1">
      <alignment horizontal="center"/>
    </xf>
    <xf numFmtId="0" fontId="12" fillId="0" borderId="16" xfId="20" applyFont="1" applyBorder="1" applyAlignment="1" applyProtection="1">
      <alignment horizontal="center"/>
    </xf>
    <xf numFmtId="0" fontId="71" fillId="7" borderId="30" xfId="0" applyFont="1" applyFill="1" applyBorder="1" applyAlignment="1" applyProtection="1">
      <alignment horizontal="center" wrapText="1"/>
      <protection locked="0"/>
    </xf>
    <xf numFmtId="0" fontId="71" fillId="7" borderId="31" xfId="0" applyFont="1" applyFill="1" applyBorder="1" applyAlignment="1" applyProtection="1">
      <alignment horizontal="center" wrapText="1"/>
      <protection locked="0"/>
    </xf>
    <xf numFmtId="0" fontId="71" fillId="7" borderId="26" xfId="0" applyFont="1" applyFill="1" applyBorder="1" applyAlignment="1" applyProtection="1">
      <alignment horizontal="center" wrapText="1"/>
      <protection locked="0"/>
    </xf>
    <xf numFmtId="0" fontId="47" fillId="2" borderId="9" xfId="0" applyFont="1" applyFill="1" applyBorder="1" applyAlignment="1" applyProtection="1">
      <alignment horizontal="center" wrapText="1"/>
      <protection locked="0"/>
    </xf>
    <xf numFmtId="4" fontId="47" fillId="2" borderId="9" xfId="0" applyNumberFormat="1" applyFont="1" applyFill="1" applyBorder="1" applyAlignment="1" applyProtection="1">
      <alignment horizontal="center" wrapText="1"/>
      <protection locked="0"/>
    </xf>
    <xf numFmtId="0" fontId="29" fillId="2" borderId="28" xfId="0" applyFont="1" applyFill="1" applyBorder="1" applyAlignment="1">
      <alignment horizontal="center" wrapText="1"/>
    </xf>
    <xf numFmtId="0" fontId="29" fillId="2" borderId="28" xfId="0" applyFont="1" applyFill="1" applyBorder="1" applyAlignment="1" applyProtection="1">
      <alignment horizontal="center" wrapText="1"/>
    </xf>
    <xf numFmtId="0" fontId="8" fillId="4" borderId="15" xfId="0" applyFont="1" applyFill="1" applyBorder="1" applyAlignment="1" applyProtection="1">
      <alignment horizontal="center"/>
    </xf>
    <xf numFmtId="0" fontId="8" fillId="4" borderId="0" xfId="0" applyFont="1" applyFill="1" applyBorder="1" applyAlignment="1" applyProtection="1">
      <alignment horizontal="center"/>
    </xf>
    <xf numFmtId="0" fontId="8" fillId="4" borderId="16" xfId="0" applyFont="1" applyFill="1" applyBorder="1" applyAlignment="1" applyProtection="1">
      <alignment horizontal="center"/>
    </xf>
    <xf numFmtId="0" fontId="15" fillId="4" borderId="15" xfId="0" applyFont="1" applyFill="1" applyBorder="1" applyAlignment="1" applyProtection="1">
      <alignment horizontal="center"/>
    </xf>
    <xf numFmtId="0" fontId="15" fillId="4" borderId="0" xfId="0" applyFont="1" applyFill="1" applyBorder="1" applyAlignment="1" applyProtection="1">
      <alignment horizontal="center"/>
    </xf>
    <xf numFmtId="0" fontId="15" fillId="4" borderId="16" xfId="0" applyFont="1" applyFill="1" applyBorder="1" applyAlignment="1" applyProtection="1">
      <alignment horizontal="center"/>
    </xf>
    <xf numFmtId="0" fontId="12" fillId="4" borderId="15" xfId="0" applyFont="1" applyFill="1" applyBorder="1" applyAlignment="1" applyProtection="1">
      <alignment horizontal="center"/>
    </xf>
    <xf numFmtId="0" fontId="12" fillId="4" borderId="0" xfId="0" applyFont="1" applyFill="1" applyBorder="1" applyAlignment="1" applyProtection="1">
      <alignment horizontal="center"/>
    </xf>
    <xf numFmtId="0" fontId="12" fillId="4" borderId="16" xfId="0" applyFont="1" applyFill="1" applyBorder="1" applyAlignment="1" applyProtection="1">
      <alignment horizontal="center"/>
    </xf>
    <xf numFmtId="0" fontId="30" fillId="2" borderId="25" xfId="0" applyFont="1" applyFill="1" applyBorder="1" applyAlignment="1" applyProtection="1">
      <alignment horizontal="left"/>
      <protection locked="0"/>
    </xf>
    <xf numFmtId="0" fontId="68" fillId="7" borderId="25" xfId="0" applyFont="1" applyFill="1" applyBorder="1" applyAlignment="1">
      <alignment horizontal="center"/>
    </xf>
    <xf numFmtId="49" fontId="30" fillId="0" borderId="30" xfId="0" applyNumberFormat="1" applyFont="1" applyBorder="1" applyAlignment="1" applyProtection="1">
      <alignment horizontal="center" wrapText="1"/>
      <protection locked="0"/>
    </xf>
    <xf numFmtId="49" fontId="30" fillId="0" borderId="31" xfId="0" applyNumberFormat="1" applyFont="1" applyBorder="1" applyAlignment="1" applyProtection="1">
      <alignment horizontal="center" wrapText="1"/>
      <protection locked="0"/>
    </xf>
    <xf numFmtId="49" fontId="30" fillId="0" borderId="26" xfId="0" applyNumberFormat="1" applyFont="1" applyBorder="1" applyAlignment="1" applyProtection="1">
      <alignment horizontal="center" wrapText="1"/>
      <protection locked="0"/>
    </xf>
  </cellXfs>
  <cellStyles count="25">
    <cellStyle name="Comma 2" xfId="14"/>
    <cellStyle name="Comma 2 2" xfId="21"/>
    <cellStyle name="Millares" xfId="6" builtinId="3"/>
    <cellStyle name="Millares 11 2" xfId="9"/>
    <cellStyle name="Millares 2" xfId="2"/>
    <cellStyle name="Millares 2 2" xfId="4"/>
    <cellStyle name="Millares 2 2 2" xfId="16"/>
    <cellStyle name="Millares 2 3" xfId="12"/>
    <cellStyle name="Millares 3" xfId="13"/>
    <cellStyle name="Millares 4" xfId="17"/>
    <cellStyle name="Millares 5" xfId="22"/>
    <cellStyle name="Moneda" xfId="24" builtinId="4"/>
    <cellStyle name="Moneda 2" xfId="5"/>
    <cellStyle name="Normal" xfId="0" builtinId="0"/>
    <cellStyle name="Normal 13" xfId="19"/>
    <cellStyle name="Normal 2" xfId="1"/>
    <cellStyle name="Normal 2 10" xfId="15"/>
    <cellStyle name="Normal 2 2" xfId="3"/>
    <cellStyle name="Normal 2 2 2" xfId="8"/>
    <cellStyle name="Normal 2 2 2 2" xfId="23"/>
    <cellStyle name="Normal 2 3" xfId="11"/>
    <cellStyle name="Normal 3" xfId="7"/>
    <cellStyle name="Normal 3 2" xfId="10"/>
    <cellStyle name="Normal 4" xfId="20"/>
    <cellStyle name="Normal 8 4" xfId="18"/>
  </cellStyles>
  <dxfs count="8">
    <dxf>
      <font>
        <b val="0"/>
        <i val="0"/>
        <strike val="0"/>
        <condense val="0"/>
        <extend val="0"/>
        <outline val="0"/>
        <shadow val="0"/>
        <u val="none"/>
        <vertAlign val="baseline"/>
        <sz val="10"/>
        <color auto="1"/>
        <name val="Times New Roman"/>
        <scheme val="none"/>
      </font>
      <fill>
        <patternFill patternType="solid">
          <fgColor indexed="64"/>
          <bgColor indexed="9"/>
        </patternFill>
      </fill>
    </dxf>
    <dxf>
      <border outline="0">
        <left style="thin">
          <color indexed="64"/>
        </left>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border outline="0">
        <left style="thin">
          <color indexed="64"/>
        </left>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s>
  <tableStyles count="0" defaultTableStyle="TableStyleMedium2" defaultPivotStyle="PivotStyleLight16"/>
  <colors>
    <mruColors>
      <color rgb="FFFF5050"/>
      <color rgb="FF00FF99"/>
      <color rgb="FFFF9900"/>
      <color rgb="FFD60093"/>
      <color rgb="FF66CCFF"/>
      <color rgb="FF99FF99"/>
      <color rgb="FFFFCCFF"/>
      <color rgb="FFFF99FF"/>
      <color rgb="FF00FF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4.xml"/><Relationship Id="rId89" Type="http://schemas.openxmlformats.org/officeDocument/2006/relationships/styles" Target="styles.xml"/><Relationship Id="rId112" Type="http://schemas.openxmlformats.org/officeDocument/2006/relationships/customXml" Target="../customXml/item20.xml"/><Relationship Id="rId16" Type="http://schemas.openxmlformats.org/officeDocument/2006/relationships/worksheet" Target="worksheets/sheet16.xml"/><Relationship Id="rId107" Type="http://schemas.openxmlformats.org/officeDocument/2006/relationships/customXml" Target="../customXml/item15.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10.xml"/><Relationship Id="rId5" Type="http://schemas.openxmlformats.org/officeDocument/2006/relationships/worksheet" Target="worksheets/sheet5.xml"/><Relationship Id="rId90" Type="http://schemas.openxmlformats.org/officeDocument/2006/relationships/sharedStrings" Target="sharedString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1.xml"/><Relationship Id="rId80" Type="http://schemas.openxmlformats.org/officeDocument/2006/relationships/worksheet" Target="worksheets/sheet80.xml"/><Relationship Id="rId85" Type="http://schemas.openxmlformats.org/officeDocument/2006/relationships/externalLink" Target="externalLinks/externalLink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ustomXml" Target="../customXml/item11.xml"/><Relationship Id="rId108" Type="http://schemas.openxmlformats.org/officeDocument/2006/relationships/customXml" Target="../customXml/item16.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powerPivotData" Target="model/item.data"/><Relationship Id="rId9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14.xml"/><Relationship Id="rId114" Type="http://schemas.openxmlformats.org/officeDocument/2006/relationships/customXml" Target="../customXml/item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1.xml"/><Relationship Id="rId86" Type="http://schemas.openxmlformats.org/officeDocument/2006/relationships/externalLink" Target="externalLinks/externalLink6.xml"/><Relationship Id="rId94" Type="http://schemas.openxmlformats.org/officeDocument/2006/relationships/customXml" Target="../customXml/item2.xml"/><Relationship Id="rId99" Type="http://schemas.openxmlformats.org/officeDocument/2006/relationships/customXml" Target="../customXml/item7.xml"/><Relationship Id="rId101" Type="http://schemas.openxmlformats.org/officeDocument/2006/relationships/customXml" Target="../customXml/item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17.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5.xml"/><Relationship Id="rId104" Type="http://schemas.openxmlformats.org/officeDocument/2006/relationships/customXml" Target="../customXml/item1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110" Type="http://schemas.openxmlformats.org/officeDocument/2006/relationships/customXml" Target="../customXml/item18.xml"/><Relationship Id="rId61" Type="http://schemas.openxmlformats.org/officeDocument/2006/relationships/worksheet" Target="worksheets/sheet61.xml"/><Relationship Id="rId82"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8.xml"/><Relationship Id="rId105" Type="http://schemas.openxmlformats.org/officeDocument/2006/relationships/customXml" Target="../customXml/item1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customXml" Target="../customXml/item1.xml"/><Relationship Id="rId98" Type="http://schemas.openxmlformats.org/officeDocument/2006/relationships/customXml" Target="../customXml/item6.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externalLink" Target="externalLinks/externalLink3.xml"/><Relationship Id="rId88" Type="http://schemas.openxmlformats.org/officeDocument/2006/relationships/connections" Target="connections.xml"/><Relationship Id="rId111" Type="http://schemas.openxmlformats.org/officeDocument/2006/relationships/customXml" Target="../customXml/item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8.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7.xml.rels><?xml version="1.0" encoding="UTF-8" standalone="yes"?>
<Relationships xmlns="http://schemas.openxmlformats.org/package/2006/relationships"><Relationship Id="rId1" Type="http://schemas.openxmlformats.org/officeDocument/2006/relationships/image" Target="../media/image9.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1" Type="http://schemas.openxmlformats.org/officeDocument/2006/relationships/image" Target="../media/image4.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8.emf"/></Relationships>
</file>

<file path=xl/drawings/_rels/drawing52.xml.rels><?xml version="1.0" encoding="UTF-8" standalone="yes"?>
<Relationships xmlns="http://schemas.openxmlformats.org/package/2006/relationships"><Relationship Id="rId1" Type="http://schemas.openxmlformats.org/officeDocument/2006/relationships/image" Target="../media/image19.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5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6.xml.rels><?xml version="1.0" encoding="UTF-8" standalone="yes"?>
<Relationships xmlns="http://schemas.openxmlformats.org/package/2006/relationships"><Relationship Id="rId1" Type="http://schemas.openxmlformats.org/officeDocument/2006/relationships/image" Target="../media/image4.png"/></Relationships>
</file>

<file path=xl/drawings/_rels/drawing57.xml.rels><?xml version="1.0" encoding="UTF-8" standalone="yes"?>
<Relationships xmlns="http://schemas.openxmlformats.org/package/2006/relationships"><Relationship Id="rId1" Type="http://schemas.openxmlformats.org/officeDocument/2006/relationships/image" Target="../media/image4.png"/></Relationships>
</file>

<file path=xl/drawings/_rels/drawing58.xml.rels><?xml version="1.0" encoding="UTF-8" standalone="yes"?>
<Relationships xmlns="http://schemas.openxmlformats.org/package/2006/relationships"><Relationship Id="rId1" Type="http://schemas.openxmlformats.org/officeDocument/2006/relationships/image" Target="../media/image4.png"/></Relationships>
</file>

<file path=xl/drawings/_rels/drawing59.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60.xml.rels><?xml version="1.0" encoding="UTF-8" standalone="yes"?>
<Relationships xmlns="http://schemas.openxmlformats.org/package/2006/relationships"><Relationship Id="rId1" Type="http://schemas.openxmlformats.org/officeDocument/2006/relationships/image" Target="../media/image4.png"/></Relationships>
</file>

<file path=xl/drawings/_rels/drawing61.xml.rels><?xml version="1.0" encoding="UTF-8" standalone="yes"?>
<Relationships xmlns="http://schemas.openxmlformats.org/package/2006/relationships"><Relationship Id="rId1" Type="http://schemas.openxmlformats.org/officeDocument/2006/relationships/image" Target="../media/image4.png"/></Relationships>
</file>

<file path=xl/drawings/_rels/drawing62.xml.rels><?xml version="1.0" encoding="UTF-8" standalone="yes"?>
<Relationships xmlns="http://schemas.openxmlformats.org/package/2006/relationships"><Relationship Id="rId1" Type="http://schemas.openxmlformats.org/officeDocument/2006/relationships/image" Target="../media/image4.png"/></Relationships>
</file>

<file path=xl/drawings/_rels/drawing63.xml.rels><?xml version="1.0" encoding="UTF-8" standalone="yes"?>
<Relationships xmlns="http://schemas.openxmlformats.org/package/2006/relationships"><Relationship Id="rId1" Type="http://schemas.openxmlformats.org/officeDocument/2006/relationships/image" Target="../media/image4.png"/></Relationships>
</file>

<file path=xl/drawings/_rels/drawing6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6.xml.rels><?xml version="1.0" encoding="UTF-8" standalone="yes"?>
<Relationships xmlns="http://schemas.openxmlformats.org/package/2006/relationships"><Relationship Id="rId1" Type="http://schemas.openxmlformats.org/officeDocument/2006/relationships/image" Target="../media/image4.png"/></Relationships>
</file>

<file path=xl/drawings/_rels/drawing67.xml.rels><?xml version="1.0" encoding="UTF-8" standalone="yes"?>
<Relationships xmlns="http://schemas.openxmlformats.org/package/2006/relationships"><Relationship Id="rId1" Type="http://schemas.openxmlformats.org/officeDocument/2006/relationships/image" Target="../media/image4.png"/></Relationships>
</file>

<file path=xl/drawings/_rels/drawing68.xml.rels><?xml version="1.0" encoding="UTF-8" standalone="yes"?>
<Relationships xmlns="http://schemas.openxmlformats.org/package/2006/relationships"><Relationship Id="rId1" Type="http://schemas.openxmlformats.org/officeDocument/2006/relationships/image" Target="../media/image4.png"/></Relationships>
</file>

<file path=xl/drawings/_rels/drawing69.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0.xml.rels><?xml version="1.0" encoding="UTF-8" standalone="yes"?>
<Relationships xmlns="http://schemas.openxmlformats.org/package/2006/relationships"><Relationship Id="rId1" Type="http://schemas.openxmlformats.org/officeDocument/2006/relationships/image" Target="../media/image4.png"/></Relationships>
</file>

<file path=xl/drawings/_rels/drawing71.xml.rels><?xml version="1.0" encoding="UTF-8" standalone="yes"?>
<Relationships xmlns="http://schemas.openxmlformats.org/package/2006/relationships"><Relationship Id="rId1" Type="http://schemas.openxmlformats.org/officeDocument/2006/relationships/image" Target="../media/image4.png"/></Relationships>
</file>

<file path=xl/drawings/_rels/drawing72.xml.rels><?xml version="1.0" encoding="UTF-8" standalone="yes"?>
<Relationships xmlns="http://schemas.openxmlformats.org/package/2006/relationships"><Relationship Id="rId1" Type="http://schemas.openxmlformats.org/officeDocument/2006/relationships/image" Target="../media/image4.png"/></Relationships>
</file>

<file path=xl/drawings/_rels/drawing73.xml.rels><?xml version="1.0" encoding="UTF-8" standalone="yes"?>
<Relationships xmlns="http://schemas.openxmlformats.org/package/2006/relationships"><Relationship Id="rId1" Type="http://schemas.openxmlformats.org/officeDocument/2006/relationships/image" Target="../media/image4.png"/></Relationships>
</file>

<file path=xl/drawings/_rels/drawing74.xml.rels><?xml version="1.0" encoding="UTF-8" standalone="yes"?>
<Relationships xmlns="http://schemas.openxmlformats.org/package/2006/relationships"><Relationship Id="rId1" Type="http://schemas.openxmlformats.org/officeDocument/2006/relationships/image" Target="../media/image4.png"/></Relationships>
</file>

<file path=xl/drawings/_rels/drawing75.xml.rels><?xml version="1.0" encoding="UTF-8" standalone="yes"?>
<Relationships xmlns="http://schemas.openxmlformats.org/package/2006/relationships"><Relationship Id="rId1" Type="http://schemas.openxmlformats.org/officeDocument/2006/relationships/image" Target="../media/image21.emf"/></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285750</xdr:colOff>
      <xdr:row>2</xdr:row>
      <xdr:rowOff>76200</xdr:rowOff>
    </xdr:from>
    <xdr:to>
      <xdr:col>6</xdr:col>
      <xdr:colOff>1272657</xdr:colOff>
      <xdr:row>4</xdr:row>
      <xdr:rowOff>178290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38575" y="457200"/>
          <a:ext cx="986907" cy="4545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962025</xdr:colOff>
      <xdr:row>0</xdr:row>
      <xdr:rowOff>161925</xdr:rowOff>
    </xdr:from>
    <xdr:ext cx="1371600" cy="457200"/>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2525" y="161925"/>
          <a:ext cx="1371600" cy="457200"/>
        </a:xfrm>
        <a:prstGeom prst="rect">
          <a:avLst/>
        </a:prstGeom>
        <a:noFill/>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962025</xdr:colOff>
      <xdr:row>0</xdr:row>
      <xdr:rowOff>161925</xdr:rowOff>
    </xdr:from>
    <xdr:ext cx="752475" cy="457200"/>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161925"/>
          <a:ext cx="752475" cy="457200"/>
        </a:xfrm>
        <a:prstGeom prst="rect">
          <a:avLst/>
        </a:prstGeom>
        <a:noFill/>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5</xdr:col>
      <xdr:colOff>1106558</xdr:colOff>
      <xdr:row>0</xdr:row>
      <xdr:rowOff>62119</xdr:rowOff>
    </xdr:from>
    <xdr:to>
      <xdr:col>5</xdr:col>
      <xdr:colOff>2019300</xdr:colOff>
      <xdr:row>2</xdr:row>
      <xdr:rowOff>92765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4683" y="62119"/>
          <a:ext cx="912742" cy="411646"/>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oneCellAnchor>
    <xdr:from>
      <xdr:col>5</xdr:col>
      <xdr:colOff>962025</xdr:colOff>
      <xdr:row>0</xdr:row>
      <xdr:rowOff>161925</xdr:rowOff>
    </xdr:from>
    <xdr:ext cx="1171575" cy="457200"/>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50" y="161925"/>
          <a:ext cx="1171575" cy="457200"/>
        </a:xfrm>
        <a:prstGeom prst="rect">
          <a:avLst/>
        </a:prstGeom>
        <a:noFill/>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5</xdr:col>
      <xdr:colOff>1285875</xdr:colOff>
      <xdr:row>0</xdr:row>
      <xdr:rowOff>62119</xdr:rowOff>
    </xdr:from>
    <xdr:to>
      <xdr:col>5</xdr:col>
      <xdr:colOff>2124075</xdr:colOff>
      <xdr:row>2</xdr:row>
      <xdr:rowOff>178490</xdr:rowOff>
    </xdr:to>
    <xdr:pic>
      <xdr:nvPicPr>
        <xdr:cNvPr id="3" name="Imagen 2">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0675" y="62119"/>
          <a:ext cx="838200" cy="497371"/>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1106559</xdr:colOff>
      <xdr:row>1</xdr:row>
      <xdr:rowOff>33544</xdr:rowOff>
    </xdr:from>
    <xdr:to>
      <xdr:col>6</xdr:col>
      <xdr:colOff>2019301</xdr:colOff>
      <xdr:row>3</xdr:row>
      <xdr:rowOff>190500</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5209" y="224044"/>
          <a:ext cx="912742" cy="509381"/>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1276350</xdr:colOff>
      <xdr:row>0</xdr:row>
      <xdr:rowOff>62119</xdr:rowOff>
    </xdr:from>
    <xdr:to>
      <xdr:col>5</xdr:col>
      <xdr:colOff>2295525</xdr:colOff>
      <xdr:row>2</xdr:row>
      <xdr:rowOff>178490</xdr:rowOff>
    </xdr:to>
    <xdr:pic>
      <xdr:nvPicPr>
        <xdr:cNvPr id="3" name="Imagen 2">
          <a:extLst>
            <a:ext uri="{FF2B5EF4-FFF2-40B4-BE49-F238E27FC236}">
              <a16:creationId xmlns:a16="http://schemas.microsoft.com/office/drawing/2014/main"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62119"/>
          <a:ext cx="1019175" cy="497371"/>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1438274</xdr:colOff>
      <xdr:row>0</xdr:row>
      <xdr:rowOff>62119</xdr:rowOff>
    </xdr:from>
    <xdr:to>
      <xdr:col>5</xdr:col>
      <xdr:colOff>2228849</xdr:colOff>
      <xdr:row>1</xdr:row>
      <xdr:rowOff>171450</xdr:rowOff>
    </xdr:to>
    <xdr:pic>
      <xdr:nvPicPr>
        <xdr:cNvPr id="3" name="Imagen 2">
          <a:extLst>
            <a:ext uri="{FF2B5EF4-FFF2-40B4-BE49-F238E27FC236}">
              <a16:creationId xmlns:a16="http://schemas.microsoft.com/office/drawing/2014/main"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4" y="62119"/>
          <a:ext cx="790575" cy="299831"/>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1000125</xdr:colOff>
      <xdr:row>0</xdr:row>
      <xdr:rowOff>62119</xdr:rowOff>
    </xdr:from>
    <xdr:to>
      <xdr:col>5</xdr:col>
      <xdr:colOff>1905000</xdr:colOff>
      <xdr:row>2</xdr:row>
      <xdr:rowOff>178490</xdr:rowOff>
    </xdr:to>
    <xdr:pic>
      <xdr:nvPicPr>
        <xdr:cNvPr id="3" name="Imagen 2">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62119"/>
          <a:ext cx="904875" cy="497371"/>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1106559</xdr:colOff>
      <xdr:row>0</xdr:row>
      <xdr:rowOff>62119</xdr:rowOff>
    </xdr:from>
    <xdr:to>
      <xdr:col>5</xdr:col>
      <xdr:colOff>2038351</xdr:colOff>
      <xdr:row>2</xdr:row>
      <xdr:rowOff>149915</xdr:rowOff>
    </xdr:to>
    <xdr:pic>
      <xdr:nvPicPr>
        <xdr:cNvPr id="2" name="Imagen 1">
          <a:extLst>
            <a:ext uri="{FF2B5EF4-FFF2-40B4-BE49-F238E27FC236}">
              <a16:creationId xmlns:a16="http://schemas.microsoft.com/office/drawing/2014/main" id="{44613750-C33A-4178-AD8E-8D002D0BF2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7109" y="62119"/>
          <a:ext cx="931792" cy="46879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1038225</xdr:colOff>
      <xdr:row>1</xdr:row>
      <xdr:rowOff>104775</xdr:rowOff>
    </xdr:from>
    <xdr:to>
      <xdr:col>13</xdr:col>
      <xdr:colOff>85725</xdr:colOff>
      <xdr:row>4</xdr:row>
      <xdr:rowOff>44823</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5553075" y="485775"/>
          <a:ext cx="1047750" cy="51154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1190625</xdr:colOff>
      <xdr:row>0</xdr:row>
      <xdr:rowOff>62119</xdr:rowOff>
    </xdr:from>
    <xdr:to>
      <xdr:col>5</xdr:col>
      <xdr:colOff>2305051</xdr:colOff>
      <xdr:row>2</xdr:row>
      <xdr:rowOff>178490</xdr:rowOff>
    </xdr:to>
    <xdr:pic>
      <xdr:nvPicPr>
        <xdr:cNvPr id="2" name="Imagen 1">
          <a:extLst>
            <a:ext uri="{FF2B5EF4-FFF2-40B4-BE49-F238E27FC236}">
              <a16:creationId xmlns:a16="http://schemas.microsoft.com/office/drawing/2014/main"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62119"/>
          <a:ext cx="1114426" cy="497371"/>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1438275</xdr:colOff>
      <xdr:row>0</xdr:row>
      <xdr:rowOff>62119</xdr:rowOff>
    </xdr:from>
    <xdr:to>
      <xdr:col>6</xdr:col>
      <xdr:colOff>280782</xdr:colOff>
      <xdr:row>2</xdr:row>
      <xdr:rowOff>178490</xdr:rowOff>
    </xdr:to>
    <xdr:pic>
      <xdr:nvPicPr>
        <xdr:cNvPr id="2" name="Imagen 1">
          <a:extLst>
            <a:ext uri="{FF2B5EF4-FFF2-40B4-BE49-F238E27FC236}">
              <a16:creationId xmlns:a16="http://schemas.microsoft.com/office/drawing/2014/main"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62119"/>
          <a:ext cx="1138032" cy="497371"/>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762001</xdr:colOff>
      <xdr:row>0</xdr:row>
      <xdr:rowOff>62119</xdr:rowOff>
    </xdr:from>
    <xdr:to>
      <xdr:col>5</xdr:col>
      <xdr:colOff>1809751</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1" y="62119"/>
          <a:ext cx="1047750" cy="497371"/>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1106558</xdr:colOff>
      <xdr:row>0</xdr:row>
      <xdr:rowOff>62119</xdr:rowOff>
    </xdr:from>
    <xdr:to>
      <xdr:col>5</xdr:col>
      <xdr:colOff>2028825</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3758" y="62119"/>
          <a:ext cx="922267" cy="497371"/>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1106559</xdr:colOff>
      <xdr:row>0</xdr:row>
      <xdr:rowOff>62119</xdr:rowOff>
    </xdr:from>
    <xdr:to>
      <xdr:col>6</xdr:col>
      <xdr:colOff>19051</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0409" y="62119"/>
          <a:ext cx="1065142" cy="497371"/>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800100</xdr:colOff>
      <xdr:row>0</xdr:row>
      <xdr:rowOff>161925</xdr:rowOff>
    </xdr:from>
    <xdr:to>
      <xdr:col>5</xdr:col>
      <xdr:colOff>1752600</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161925"/>
          <a:ext cx="952500" cy="397565"/>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619126</xdr:colOff>
      <xdr:row>0</xdr:row>
      <xdr:rowOff>62119</xdr:rowOff>
    </xdr:from>
    <xdr:to>
      <xdr:col>5</xdr:col>
      <xdr:colOff>1847850</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5876" y="62119"/>
          <a:ext cx="1228724" cy="497371"/>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819150</xdr:colOff>
      <xdr:row>0</xdr:row>
      <xdr:rowOff>62119</xdr:rowOff>
    </xdr:from>
    <xdr:to>
      <xdr:col>5</xdr:col>
      <xdr:colOff>2047875</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62119"/>
          <a:ext cx="1228725" cy="497371"/>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952500</xdr:colOff>
      <xdr:row>0</xdr:row>
      <xdr:rowOff>62119</xdr:rowOff>
    </xdr:from>
    <xdr:to>
      <xdr:col>5</xdr:col>
      <xdr:colOff>1828800</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9225" y="62119"/>
          <a:ext cx="876300" cy="497371"/>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923926</xdr:colOff>
      <xdr:row>0</xdr:row>
      <xdr:rowOff>62119</xdr:rowOff>
    </xdr:from>
    <xdr:to>
      <xdr:col>5</xdr:col>
      <xdr:colOff>2019300</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3051" y="62119"/>
          <a:ext cx="1095374" cy="49737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352425</xdr:colOff>
      <xdr:row>0</xdr:row>
      <xdr:rowOff>314325</xdr:rowOff>
    </xdr:from>
    <xdr:to>
      <xdr:col>18</xdr:col>
      <xdr:colOff>114300</xdr:colOff>
      <xdr:row>2</xdr:row>
      <xdr:rowOff>46066</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8705850" y="314325"/>
          <a:ext cx="781050" cy="23656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847725</xdr:colOff>
      <xdr:row>0</xdr:row>
      <xdr:rowOff>62119</xdr:rowOff>
    </xdr:from>
    <xdr:to>
      <xdr:col>5</xdr:col>
      <xdr:colOff>1866901</xdr:colOff>
      <xdr:row>2</xdr:row>
      <xdr:rowOff>178490</xdr:rowOff>
    </xdr:to>
    <xdr:pic>
      <xdr:nvPicPr>
        <xdr:cNvPr id="2" name="Imagen 1">
          <a:extLst>
            <a:ext uri="{FF2B5EF4-FFF2-40B4-BE49-F238E27FC236}">
              <a16:creationId xmlns:a16="http://schemas.microsoft.com/office/drawing/2014/main"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62119"/>
          <a:ext cx="1019176" cy="497371"/>
        </a:xfrm>
        <a:prstGeom prst="rect">
          <a:avLst/>
        </a:prstGeom>
        <a:no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5</xdr:col>
      <xdr:colOff>866776</xdr:colOff>
      <xdr:row>0</xdr:row>
      <xdr:rowOff>62119</xdr:rowOff>
    </xdr:from>
    <xdr:to>
      <xdr:col>5</xdr:col>
      <xdr:colOff>1790700</xdr:colOff>
      <xdr:row>2</xdr:row>
      <xdr:rowOff>178490</xdr:rowOff>
    </xdr:to>
    <xdr:pic>
      <xdr:nvPicPr>
        <xdr:cNvPr id="2" name="Imagen 1">
          <a:extLst>
            <a:ext uri="{FF2B5EF4-FFF2-40B4-BE49-F238E27FC236}">
              <a16:creationId xmlns:a16="http://schemas.microsoft.com/office/drawing/2014/main"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1" y="62119"/>
          <a:ext cx="923924" cy="497371"/>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1106558</xdr:colOff>
      <xdr:row>0</xdr:row>
      <xdr:rowOff>62119</xdr:rowOff>
    </xdr:from>
    <xdr:to>
      <xdr:col>5</xdr:col>
      <xdr:colOff>1952625</xdr:colOff>
      <xdr:row>2</xdr:row>
      <xdr:rowOff>178490</xdr:rowOff>
    </xdr:to>
    <xdr:pic>
      <xdr:nvPicPr>
        <xdr:cNvPr id="2" name="Imagen 1">
          <a:extLst>
            <a:ext uri="{FF2B5EF4-FFF2-40B4-BE49-F238E27FC236}">
              <a16:creationId xmlns:a16="http://schemas.microsoft.com/office/drawing/2014/main"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4708" y="62119"/>
          <a:ext cx="846067" cy="497371"/>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876300</xdr:colOff>
      <xdr:row>0</xdr:row>
      <xdr:rowOff>62119</xdr:rowOff>
    </xdr:from>
    <xdr:to>
      <xdr:col>5</xdr:col>
      <xdr:colOff>1895475</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62119"/>
          <a:ext cx="1019175" cy="497371"/>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762001</xdr:colOff>
      <xdr:row>0</xdr:row>
      <xdr:rowOff>62119</xdr:rowOff>
    </xdr:from>
    <xdr:to>
      <xdr:col>5</xdr:col>
      <xdr:colOff>1562101</xdr:colOff>
      <xdr:row>2</xdr:row>
      <xdr:rowOff>178490</xdr:rowOff>
    </xdr:to>
    <xdr:pic>
      <xdr:nvPicPr>
        <xdr:cNvPr id="2" name="Imagen 1">
          <a:extLst>
            <a:ext uri="{FF2B5EF4-FFF2-40B4-BE49-F238E27FC236}">
              <a16:creationId xmlns:a16="http://schemas.microsoft.com/office/drawing/2014/main"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7326" y="62119"/>
          <a:ext cx="800100" cy="497371"/>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1034864</xdr:colOff>
      <xdr:row>2</xdr:row>
      <xdr:rowOff>28575</xdr:rowOff>
    </xdr:from>
    <xdr:to>
      <xdr:col>8</xdr:col>
      <xdr:colOff>1028701</xdr:colOff>
      <xdr:row>4</xdr:row>
      <xdr:rowOff>110039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359214" y="361950"/>
          <a:ext cx="1032062" cy="481514"/>
        </a:xfrm>
        <a:prstGeom prst="rect">
          <a:avLst/>
        </a:prstGeom>
      </xdr:spPr>
    </xdr:pic>
    <xdr:clientData/>
  </xdr:twoCellAnchor>
  <xdr:oneCellAnchor>
    <xdr:from>
      <xdr:col>8</xdr:col>
      <xdr:colOff>606238</xdr:colOff>
      <xdr:row>1</xdr:row>
      <xdr:rowOff>114300</xdr:rowOff>
    </xdr:from>
    <xdr:ext cx="1193987" cy="697577"/>
    <xdr:pic>
      <xdr:nvPicPr>
        <xdr:cNvPr id="3" name="Imagen 2">
          <a:extLst>
            <a:ext uri="{FF2B5EF4-FFF2-40B4-BE49-F238E27FC236}">
              <a16:creationId xmlns:a16="http://schemas.microsoft.com/office/drawing/2014/main" id="{8891DA8E-E293-4347-9790-37590E403FD9}"/>
            </a:ext>
          </a:extLst>
        </xdr:cNvPr>
        <xdr:cNvPicPr>
          <a:picLocks noChangeAspect="1"/>
        </xdr:cNvPicPr>
      </xdr:nvPicPr>
      <xdr:blipFill>
        <a:blip xmlns:r="http://schemas.openxmlformats.org/officeDocument/2006/relationships" r:embed="rId1"/>
        <a:stretch>
          <a:fillRect/>
        </a:stretch>
      </xdr:blipFill>
      <xdr:spPr>
        <a:xfrm>
          <a:off x="6016438" y="304800"/>
          <a:ext cx="1193987" cy="697577"/>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13</xdr:col>
      <xdr:colOff>326316</xdr:colOff>
      <xdr:row>2</xdr:row>
      <xdr:rowOff>59733</xdr:rowOff>
    </xdr:from>
    <xdr:to>
      <xdr:col>15</xdr:col>
      <xdr:colOff>134624</xdr:colOff>
      <xdr:row>5</xdr:row>
      <xdr:rowOff>34803</xdr:rowOff>
    </xdr:to>
    <xdr:pic>
      <xdr:nvPicPr>
        <xdr:cNvPr id="3" name="Imagen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8479716" y="383583"/>
          <a:ext cx="1227533" cy="651345"/>
        </a:xfrm>
        <a:prstGeom prst="rect">
          <a:avLst/>
        </a:prstGeom>
      </xdr:spPr>
    </xdr:pic>
    <xdr:clientData/>
  </xdr:twoCellAnchor>
  <xdr:twoCellAnchor editAs="oneCell">
    <xdr:from>
      <xdr:col>8</xdr:col>
      <xdr:colOff>90421</xdr:colOff>
      <xdr:row>2</xdr:row>
      <xdr:rowOff>104774</xdr:rowOff>
    </xdr:from>
    <xdr:to>
      <xdr:col>9</xdr:col>
      <xdr:colOff>519857</xdr:colOff>
      <xdr:row>4</xdr:row>
      <xdr:rowOff>239225</xdr:rowOff>
    </xdr:to>
    <xdr:pic>
      <xdr:nvPicPr>
        <xdr:cNvPr id="5" name="Imagen 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7777096" y="428624"/>
          <a:ext cx="1362886" cy="55355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13</xdr:col>
      <xdr:colOff>371475</xdr:colOff>
      <xdr:row>4</xdr:row>
      <xdr:rowOff>0</xdr:rowOff>
    </xdr:from>
    <xdr:to>
      <xdr:col>14</xdr:col>
      <xdr:colOff>685800</xdr:colOff>
      <xdr:row>5</xdr:row>
      <xdr:rowOff>206252</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8524875" y="647700"/>
          <a:ext cx="1066800" cy="46342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12</xdr:col>
      <xdr:colOff>781049</xdr:colOff>
      <xdr:row>3</xdr:row>
      <xdr:rowOff>133350</xdr:rowOff>
    </xdr:from>
    <xdr:to>
      <xdr:col>15</xdr:col>
      <xdr:colOff>133350</xdr:colOff>
      <xdr:row>5</xdr:row>
      <xdr:rowOff>186829</xdr:rowOff>
    </xdr:to>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8201024" y="428625"/>
          <a:ext cx="1104901" cy="54877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10</xdr:col>
      <xdr:colOff>1409699</xdr:colOff>
      <xdr:row>4</xdr:row>
      <xdr:rowOff>28574</xdr:rowOff>
    </xdr:from>
    <xdr:to>
      <xdr:col>10</xdr:col>
      <xdr:colOff>2543174</xdr:colOff>
      <xdr:row>6</xdr:row>
      <xdr:rowOff>31127</xdr:rowOff>
    </xdr:to>
    <xdr:pic>
      <xdr:nvPicPr>
        <xdr:cNvPr id="3" name="Imagen 2">
          <a:extLst>
            <a:ext uri="{FF2B5EF4-FFF2-40B4-BE49-F238E27FC236}">
              <a16:creationId xmlns:a16="http://schemas.microsoft.com/office/drawing/2014/main" id="{454B07D3-C1A8-464C-A3CC-C453FF1DA569}"/>
            </a:ext>
          </a:extLst>
        </xdr:cNvPr>
        <xdr:cNvPicPr>
          <a:picLocks noChangeAspect="1"/>
        </xdr:cNvPicPr>
      </xdr:nvPicPr>
      <xdr:blipFill>
        <a:blip xmlns:r="http://schemas.openxmlformats.org/officeDocument/2006/relationships" r:embed="rId1"/>
        <a:stretch>
          <a:fillRect/>
        </a:stretch>
      </xdr:blipFill>
      <xdr:spPr>
        <a:xfrm>
          <a:off x="10648949" y="790574"/>
          <a:ext cx="1133475" cy="5169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628650</xdr:colOff>
      <xdr:row>3</xdr:row>
      <xdr:rowOff>28575</xdr:rowOff>
    </xdr:from>
    <xdr:to>
      <xdr:col>6</xdr:col>
      <xdr:colOff>447675</xdr:colOff>
      <xdr:row>4</xdr:row>
      <xdr:rowOff>285750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3448050" y="533400"/>
          <a:ext cx="847725" cy="39052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533400</xdr:colOff>
      <xdr:row>2</xdr:row>
      <xdr:rowOff>28575</xdr:rowOff>
    </xdr:from>
    <xdr:to>
      <xdr:col>6</xdr:col>
      <xdr:colOff>1628215</xdr:colOff>
      <xdr:row>5</xdr:row>
      <xdr:rowOff>93213</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6276975" y="352425"/>
          <a:ext cx="1094815" cy="55041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12</xdr:col>
      <xdr:colOff>466726</xdr:colOff>
      <xdr:row>3</xdr:row>
      <xdr:rowOff>0</xdr:rowOff>
    </xdr:from>
    <xdr:to>
      <xdr:col>13</xdr:col>
      <xdr:colOff>695325</xdr:colOff>
      <xdr:row>5</xdr:row>
      <xdr:rowOff>4044</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8162926" y="571500"/>
          <a:ext cx="895349" cy="48029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609599</xdr:colOff>
      <xdr:row>1</xdr:row>
      <xdr:rowOff>85726</xdr:rowOff>
    </xdr:from>
    <xdr:to>
      <xdr:col>8</xdr:col>
      <xdr:colOff>485775</xdr:colOff>
      <xdr:row>4</xdr:row>
      <xdr:rowOff>152403</xdr:rowOff>
    </xdr:to>
    <xdr:pic>
      <xdr:nvPicPr>
        <xdr:cNvPr id="3" name="Imagen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8349" y="247651"/>
          <a:ext cx="1057276" cy="552452"/>
        </a:xfrm>
        <a:prstGeom prst="rect">
          <a:avLst/>
        </a:prstGeom>
        <a:noFill/>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361949</xdr:colOff>
      <xdr:row>3</xdr:row>
      <xdr:rowOff>94123</xdr:rowOff>
    </xdr:from>
    <xdr:to>
      <xdr:col>8</xdr:col>
      <xdr:colOff>552450</xdr:colOff>
      <xdr:row>5</xdr:row>
      <xdr:rowOff>123382</xdr:rowOff>
    </xdr:to>
    <xdr:pic>
      <xdr:nvPicPr>
        <xdr:cNvPr id="2" name="Imagen 2">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4" y="560848"/>
          <a:ext cx="914401" cy="353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6</xdr:col>
      <xdr:colOff>781048</xdr:colOff>
      <xdr:row>0</xdr:row>
      <xdr:rowOff>38100</xdr:rowOff>
    </xdr:from>
    <xdr:to>
      <xdr:col>7</xdr:col>
      <xdr:colOff>904874</xdr:colOff>
      <xdr:row>4</xdr:row>
      <xdr:rowOff>19050</xdr:rowOff>
    </xdr:to>
    <xdr:pic>
      <xdr:nvPicPr>
        <xdr:cNvPr id="3" name="Imagen 2">
          <a:extLst>
            <a:ext uri="{FF2B5EF4-FFF2-40B4-BE49-F238E27FC236}">
              <a16:creationId xmlns:a16="http://schemas.microsoft.com/office/drawing/2014/main" id="{66537A6B-3DDF-470F-9C57-944E18C1EEA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8298" y="38100"/>
          <a:ext cx="1143001" cy="571500"/>
        </a:xfrm>
        <a:prstGeom prst="rect">
          <a:avLst/>
        </a:prstGeom>
        <a:noFill/>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6</xdr:col>
      <xdr:colOff>1428750</xdr:colOff>
      <xdr:row>1</xdr:row>
      <xdr:rowOff>62119</xdr:rowOff>
    </xdr:from>
    <xdr:to>
      <xdr:col>7</xdr:col>
      <xdr:colOff>280782</xdr:colOff>
      <xdr:row>4</xdr:row>
      <xdr:rowOff>16565</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8300" y="252619"/>
          <a:ext cx="1147557" cy="544996"/>
        </a:xfrm>
        <a:prstGeom prst="rect">
          <a:avLst/>
        </a:prstGeom>
        <a:noFill/>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257175</xdr:colOff>
      <xdr:row>0</xdr:row>
      <xdr:rowOff>211665</xdr:rowOff>
    </xdr:from>
    <xdr:to>
      <xdr:col>4</xdr:col>
      <xdr:colOff>1926167</xdr:colOff>
      <xdr:row>0</xdr:row>
      <xdr:rowOff>1476375</xdr:rowOff>
    </xdr:to>
    <xdr:pic>
      <xdr:nvPicPr>
        <xdr:cNvPr id="2" name="Imagen 1"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57550" y="211665"/>
          <a:ext cx="1668992" cy="1264710"/>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oneCellAnchor>
    <xdr:from>
      <xdr:col>4</xdr:col>
      <xdr:colOff>505883</xdr:colOff>
      <xdr:row>0</xdr:row>
      <xdr:rowOff>152400</xdr:rowOff>
    </xdr:from>
    <xdr:ext cx="1294342" cy="1076325"/>
    <xdr:pic>
      <xdr:nvPicPr>
        <xdr:cNvPr id="2" name="Imagen 1"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1483" y="152400"/>
          <a:ext cx="1294342" cy="1076325"/>
        </a:xfrm>
        <a:prstGeom prst="rect">
          <a:avLst/>
        </a:prstGeom>
        <a:noFill/>
        <a:ln>
          <a:noFill/>
        </a:ln>
      </xdr:spPr>
    </xdr:pic>
    <xdr:clientData/>
  </xdr:oneCellAnchor>
</xdr:wsDr>
</file>

<file path=xl/drawings/drawing48.xml><?xml version="1.0" encoding="utf-8"?>
<xdr:wsDr xmlns:xdr="http://schemas.openxmlformats.org/drawingml/2006/spreadsheetDrawing" xmlns:a="http://schemas.openxmlformats.org/drawingml/2006/main">
  <xdr:twoCellAnchor editAs="oneCell">
    <xdr:from>
      <xdr:col>4</xdr:col>
      <xdr:colOff>590551</xdr:colOff>
      <xdr:row>0</xdr:row>
      <xdr:rowOff>31751</xdr:rowOff>
    </xdr:from>
    <xdr:to>
      <xdr:col>4</xdr:col>
      <xdr:colOff>1905000</xdr:colOff>
      <xdr:row>0</xdr:row>
      <xdr:rowOff>676275</xdr:rowOff>
    </xdr:to>
    <xdr:pic>
      <xdr:nvPicPr>
        <xdr:cNvPr id="2" name="Imagen 1"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1826" y="31751"/>
          <a:ext cx="1314449" cy="644524"/>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314325</xdr:colOff>
      <xdr:row>0</xdr:row>
      <xdr:rowOff>76200</xdr:rowOff>
    </xdr:from>
    <xdr:to>
      <xdr:col>5</xdr:col>
      <xdr:colOff>47625</xdr:colOff>
      <xdr:row>5</xdr:row>
      <xdr:rowOff>152400</xdr:rowOff>
    </xdr:to>
    <xdr:pic>
      <xdr:nvPicPr>
        <xdr:cNvPr id="2" name="Imagen 1"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5" y="76200"/>
          <a:ext cx="1419225" cy="10287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1371601</xdr:colOff>
      <xdr:row>1</xdr:row>
      <xdr:rowOff>180975</xdr:rowOff>
    </xdr:from>
    <xdr:to>
      <xdr:col>6</xdr:col>
      <xdr:colOff>2286001</xdr:colOff>
      <xdr:row>4</xdr:row>
      <xdr:rowOff>16565</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1" y="371475"/>
          <a:ext cx="914400" cy="426140"/>
        </a:xfrm>
        <a:prstGeom prst="rect">
          <a:avLst/>
        </a:prstGeom>
        <a:noFill/>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8</xdr:col>
      <xdr:colOff>238125</xdr:colOff>
      <xdr:row>3</xdr:row>
      <xdr:rowOff>57150</xdr:rowOff>
    </xdr:from>
    <xdr:to>
      <xdr:col>9</xdr:col>
      <xdr:colOff>447674</xdr:colOff>
      <xdr:row>4</xdr:row>
      <xdr:rowOff>161924</xdr:rowOff>
    </xdr:to>
    <xdr:pic>
      <xdr:nvPicPr>
        <xdr:cNvPr id="3" name="Imagen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628650"/>
          <a:ext cx="1057274" cy="295274"/>
        </a:xfrm>
        <a:prstGeom prst="rect">
          <a:avLst/>
        </a:prstGeom>
        <a:noFill/>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638175</xdr:colOff>
      <xdr:row>111</xdr:row>
      <xdr:rowOff>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78175" cy="2114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9525</xdr:colOff>
      <xdr:row>110</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06775" cy="2098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5</xdr:col>
      <xdr:colOff>1181100</xdr:colOff>
      <xdr:row>4</xdr:row>
      <xdr:rowOff>28575</xdr:rowOff>
    </xdr:from>
    <xdr:to>
      <xdr:col>6</xdr:col>
      <xdr:colOff>605899</xdr:colOff>
      <xdr:row>5</xdr:row>
      <xdr:rowOff>151270</xdr:rowOff>
    </xdr:to>
    <xdr:pic>
      <xdr:nvPicPr>
        <xdr:cNvPr id="3" name="Imagen 2">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4810125" y="676275"/>
          <a:ext cx="967849" cy="28462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6</xdr:col>
      <xdr:colOff>1106558</xdr:colOff>
      <xdr:row>1</xdr:row>
      <xdr:rowOff>62119</xdr:rowOff>
    </xdr:from>
    <xdr:to>
      <xdr:col>6</xdr:col>
      <xdr:colOff>2138157</xdr:colOff>
      <xdr:row>3</xdr:row>
      <xdr:rowOff>235640</xdr:rowOff>
    </xdr:to>
    <xdr:pic>
      <xdr:nvPicPr>
        <xdr:cNvPr id="3" name="Imagen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5208" y="252619"/>
          <a:ext cx="1031599" cy="525946"/>
        </a:xfrm>
        <a:prstGeom prst="rect">
          <a:avLst/>
        </a:prstGeom>
        <a:noFill/>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161925</xdr:colOff>
      <xdr:row>2</xdr:row>
      <xdr:rowOff>133350</xdr:rowOff>
    </xdr:from>
    <xdr:to>
      <xdr:col>5</xdr:col>
      <xdr:colOff>1152525</xdr:colOff>
      <xdr:row>5</xdr:row>
      <xdr:rowOff>8272</xdr:rowOff>
    </xdr:to>
    <xdr:pic>
      <xdr:nvPicPr>
        <xdr:cNvPr id="2" name="Imagen 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514350"/>
          <a:ext cx="990600" cy="446422"/>
        </a:xfrm>
        <a:prstGeom prst="rect">
          <a:avLst/>
        </a:prstGeom>
        <a:noFill/>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9</xdr:col>
      <xdr:colOff>723901</xdr:colOff>
      <xdr:row>0</xdr:row>
      <xdr:rowOff>102054</xdr:rowOff>
    </xdr:from>
    <xdr:to>
      <xdr:col>11</xdr:col>
      <xdr:colOff>342901</xdr:colOff>
      <xdr:row>2</xdr:row>
      <xdr:rowOff>180975</xdr:rowOff>
    </xdr:to>
    <xdr:pic>
      <xdr:nvPicPr>
        <xdr:cNvPr id="3" name="Imagen 2">
          <a:extLst>
            <a:ext uri="{FF2B5EF4-FFF2-40B4-BE49-F238E27FC236}">
              <a16:creationId xmlns:a16="http://schemas.microsoft.com/office/drawing/2014/main" id="{45A5A9C9-3C51-49D9-9504-A7B6B2D0F4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4226" y="102054"/>
          <a:ext cx="1047750" cy="459921"/>
        </a:xfrm>
        <a:prstGeom prst="rect">
          <a:avLst/>
        </a:prstGeom>
        <a:noFill/>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8</xdr:col>
      <xdr:colOff>190500</xdr:colOff>
      <xdr:row>3</xdr:row>
      <xdr:rowOff>9524</xdr:rowOff>
    </xdr:from>
    <xdr:to>
      <xdr:col>8</xdr:col>
      <xdr:colOff>1190625</xdr:colOff>
      <xdr:row>6</xdr:row>
      <xdr:rowOff>19049</xdr:rowOff>
    </xdr:to>
    <xdr:pic>
      <xdr:nvPicPr>
        <xdr:cNvPr id="2" name="Imagen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485774"/>
          <a:ext cx="1000125" cy="466725"/>
        </a:xfrm>
        <a:prstGeom prst="rect">
          <a:avLst/>
        </a:prstGeom>
        <a:noFill/>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12</xdr:col>
      <xdr:colOff>523352</xdr:colOff>
      <xdr:row>1</xdr:row>
      <xdr:rowOff>104671</xdr:rowOff>
    </xdr:from>
    <xdr:to>
      <xdr:col>13</xdr:col>
      <xdr:colOff>628021</xdr:colOff>
      <xdr:row>1</xdr:row>
      <xdr:rowOff>468377</xdr:rowOff>
    </xdr:to>
    <xdr:pic>
      <xdr:nvPicPr>
        <xdr:cNvPr id="3" name="Imagen 2">
          <a:extLst>
            <a:ext uri="{FF2B5EF4-FFF2-40B4-BE49-F238E27FC236}">
              <a16:creationId xmlns:a16="http://schemas.microsoft.com/office/drawing/2014/main" id="{60867934-9050-45A7-B404-D0A448C696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418" y="889698"/>
          <a:ext cx="900164" cy="363706"/>
        </a:xfrm>
        <a:prstGeom prst="rect">
          <a:avLst/>
        </a:prstGeom>
        <a:noFill/>
      </xdr:spPr>
    </xdr:pic>
    <xdr:clientData/>
  </xdr:twoCellAnchor>
</xdr:wsDr>
</file>

<file path=xl/drawings/drawing59.xml><?xml version="1.0" encoding="utf-8"?>
<xdr:wsDr xmlns:xdr="http://schemas.openxmlformats.org/drawingml/2006/spreadsheetDrawing" xmlns:a="http://schemas.openxmlformats.org/drawingml/2006/main">
  <xdr:oneCellAnchor>
    <xdr:from>
      <xdr:col>11</xdr:col>
      <xdr:colOff>896898</xdr:colOff>
      <xdr:row>0</xdr:row>
      <xdr:rowOff>129801</xdr:rowOff>
    </xdr:from>
    <xdr:ext cx="1281900" cy="652726"/>
    <xdr:pic>
      <xdr:nvPicPr>
        <xdr:cNvPr id="2" name="Imagen 1">
          <a:extLst>
            <a:ext uri="{FF2B5EF4-FFF2-40B4-BE49-F238E27FC236}">
              <a16:creationId xmlns:a16="http://schemas.microsoft.com/office/drawing/2014/main" id="{44929CF1-1374-46FA-BF59-2865A3BAEA4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6948" y="129801"/>
          <a:ext cx="1281900" cy="652726"/>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xdr:from>
      <xdr:col>12</xdr:col>
      <xdr:colOff>552450</xdr:colOff>
      <xdr:row>89</xdr:row>
      <xdr:rowOff>123825</xdr:rowOff>
    </xdr:from>
    <xdr:to>
      <xdr:col>14</xdr:col>
      <xdr:colOff>676275</xdr:colOff>
      <xdr:row>89</xdr:row>
      <xdr:rowOff>123825</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8086725" y="15268575"/>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457201</xdr:colOff>
      <xdr:row>1</xdr:row>
      <xdr:rowOff>133351</xdr:rowOff>
    </xdr:from>
    <xdr:to>
      <xdr:col>6</xdr:col>
      <xdr:colOff>685800</xdr:colOff>
      <xdr:row>3</xdr:row>
      <xdr:rowOff>152401</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295651" y="295276"/>
          <a:ext cx="876299" cy="3429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1019175</xdr:colOff>
      <xdr:row>1</xdr:row>
      <xdr:rowOff>62119</xdr:rowOff>
    </xdr:from>
    <xdr:to>
      <xdr:col>6</xdr:col>
      <xdr:colOff>1790700</xdr:colOff>
      <xdr:row>4</xdr:row>
      <xdr:rowOff>9525</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6850" y="252619"/>
          <a:ext cx="771525" cy="461756"/>
        </a:xfrm>
        <a:prstGeom prst="rect">
          <a:avLst/>
        </a:prstGeom>
        <a:noFill/>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1038226</xdr:colOff>
      <xdr:row>1</xdr:row>
      <xdr:rowOff>62119</xdr:rowOff>
    </xdr:from>
    <xdr:to>
      <xdr:col>6</xdr:col>
      <xdr:colOff>1952626</xdr:colOff>
      <xdr:row>3</xdr:row>
      <xdr:rowOff>228600</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6851" y="252619"/>
          <a:ext cx="914400" cy="518906"/>
        </a:xfrm>
        <a:prstGeom prst="rect">
          <a:avLst/>
        </a:prstGeom>
        <a:noFill/>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1228725</xdr:colOff>
      <xdr:row>2</xdr:row>
      <xdr:rowOff>104775</xdr:rowOff>
    </xdr:from>
    <xdr:to>
      <xdr:col>6</xdr:col>
      <xdr:colOff>2028825</xdr:colOff>
      <xdr:row>4</xdr:row>
      <xdr:rowOff>54665</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485775"/>
          <a:ext cx="800100" cy="349940"/>
        </a:xfrm>
        <a:prstGeom prst="rect">
          <a:avLst/>
        </a:prstGeom>
        <a:noFill/>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1066799</xdr:colOff>
      <xdr:row>1</xdr:row>
      <xdr:rowOff>62119</xdr:rowOff>
    </xdr:from>
    <xdr:to>
      <xdr:col>6</xdr:col>
      <xdr:colOff>1828800</xdr:colOff>
      <xdr:row>4</xdr:row>
      <xdr:rowOff>9525</xdr:rowOff>
    </xdr:to>
    <xdr:pic>
      <xdr:nvPicPr>
        <xdr:cNvPr id="3" name="Imagen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9174" y="252619"/>
          <a:ext cx="762001" cy="537956"/>
        </a:xfrm>
        <a:prstGeom prst="rect">
          <a:avLst/>
        </a:prstGeom>
        <a:noFill/>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1028700</xdr:colOff>
      <xdr:row>2</xdr:row>
      <xdr:rowOff>28575</xdr:rowOff>
    </xdr:from>
    <xdr:to>
      <xdr:col>6</xdr:col>
      <xdr:colOff>1943100</xdr:colOff>
      <xdr:row>4</xdr:row>
      <xdr:rowOff>47625</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91075" y="409575"/>
          <a:ext cx="914400" cy="419100"/>
        </a:xfrm>
        <a:prstGeom prst="rect">
          <a:avLst/>
        </a:prstGeom>
        <a:noFill/>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1038225</xdr:colOff>
      <xdr:row>1</xdr:row>
      <xdr:rowOff>161925</xdr:rowOff>
    </xdr:from>
    <xdr:to>
      <xdr:col>6</xdr:col>
      <xdr:colOff>2095500</xdr:colOff>
      <xdr:row>3</xdr:row>
      <xdr:rowOff>200025</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352425"/>
          <a:ext cx="1057275" cy="390525"/>
        </a:xfrm>
        <a:prstGeom prst="rect">
          <a:avLst/>
        </a:prstGeom>
        <a:noFill/>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962025</xdr:colOff>
      <xdr:row>1</xdr:row>
      <xdr:rowOff>133350</xdr:rowOff>
    </xdr:from>
    <xdr:to>
      <xdr:col>6</xdr:col>
      <xdr:colOff>2057401</xdr:colOff>
      <xdr:row>3</xdr:row>
      <xdr:rowOff>114299</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314325"/>
          <a:ext cx="1095376" cy="342899"/>
        </a:xfrm>
        <a:prstGeom prst="rect">
          <a:avLst/>
        </a:prstGeom>
        <a:noFill/>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1209675</xdr:colOff>
      <xdr:row>1</xdr:row>
      <xdr:rowOff>62119</xdr:rowOff>
    </xdr:from>
    <xdr:to>
      <xdr:col>6</xdr:col>
      <xdr:colOff>1943100</xdr:colOff>
      <xdr:row>3</xdr:row>
      <xdr:rowOff>57150</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7350" y="252619"/>
          <a:ext cx="733425" cy="376031"/>
        </a:xfrm>
        <a:prstGeom prst="rect">
          <a:avLst/>
        </a:prstGeom>
        <a:noFill/>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6</xdr:col>
      <xdr:colOff>1114424</xdr:colOff>
      <xdr:row>1</xdr:row>
      <xdr:rowOff>62119</xdr:rowOff>
    </xdr:from>
    <xdr:to>
      <xdr:col>7</xdr:col>
      <xdr:colOff>19050</xdr:colOff>
      <xdr:row>3</xdr:row>
      <xdr:rowOff>85725</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0674" y="252619"/>
          <a:ext cx="771526" cy="404606"/>
        </a:xfrm>
        <a:prstGeom prst="rect">
          <a:avLst/>
        </a:prstGeom>
        <a:noFill/>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6</xdr:col>
      <xdr:colOff>1114425</xdr:colOff>
      <xdr:row>1</xdr:row>
      <xdr:rowOff>190499</xdr:rowOff>
    </xdr:from>
    <xdr:to>
      <xdr:col>6</xdr:col>
      <xdr:colOff>2028825</xdr:colOff>
      <xdr:row>3</xdr:row>
      <xdr:rowOff>200025</xdr:rowOff>
    </xdr:to>
    <xdr:pic>
      <xdr:nvPicPr>
        <xdr:cNvPr id="3" name="Imagen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380999"/>
          <a:ext cx="914400" cy="361951"/>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914400</xdr:colOff>
      <xdr:row>2</xdr:row>
      <xdr:rowOff>104775</xdr:rowOff>
    </xdr:from>
    <xdr:to>
      <xdr:col>6</xdr:col>
      <xdr:colOff>790575</xdr:colOff>
      <xdr:row>4</xdr:row>
      <xdr:rowOff>41868</xdr:rowOff>
    </xdr:to>
    <xdr:pic>
      <xdr:nvPicPr>
        <xdr:cNvPr id="3" name="Imagen 2">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5572125" y="428625"/>
          <a:ext cx="800100" cy="260943"/>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6</xdr:col>
      <xdr:colOff>990600</xdr:colOff>
      <xdr:row>1</xdr:row>
      <xdr:rowOff>62119</xdr:rowOff>
    </xdr:from>
    <xdr:to>
      <xdr:col>6</xdr:col>
      <xdr:colOff>2066925</xdr:colOff>
      <xdr:row>3</xdr:row>
      <xdr:rowOff>209550</xdr:rowOff>
    </xdr:to>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252619"/>
          <a:ext cx="1076325" cy="499856"/>
        </a:xfrm>
        <a:prstGeom prst="rect">
          <a:avLst/>
        </a:prstGeom>
        <a:noFill/>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4</xdr:col>
      <xdr:colOff>321932</xdr:colOff>
      <xdr:row>2</xdr:row>
      <xdr:rowOff>17867</xdr:rowOff>
    </xdr:from>
    <xdr:to>
      <xdr:col>5</xdr:col>
      <xdr:colOff>49817</xdr:colOff>
      <xdr:row>7</xdr:row>
      <xdr:rowOff>11205</xdr:rowOff>
    </xdr:to>
    <xdr:pic>
      <xdr:nvPicPr>
        <xdr:cNvPr id="2" name="Imagen 2">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739726" y="264396"/>
          <a:ext cx="1309035" cy="654485"/>
        </a:xfrm>
        <a:prstGeom prst="rect">
          <a:avLst/>
        </a:prstGeom>
        <a:noFill/>
        <a:ln w="9525">
          <a:noFill/>
          <a:miter lim="800000"/>
          <a:headEnd/>
          <a:tailEnd/>
        </a:ln>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5</xdr:col>
      <xdr:colOff>380999</xdr:colOff>
      <xdr:row>1</xdr:row>
      <xdr:rowOff>142874</xdr:rowOff>
    </xdr:from>
    <xdr:to>
      <xdr:col>5</xdr:col>
      <xdr:colOff>1181100</xdr:colOff>
      <xdr:row>5</xdr:row>
      <xdr:rowOff>12739</xdr:rowOff>
    </xdr:to>
    <xdr:pic>
      <xdr:nvPicPr>
        <xdr:cNvPr id="3" name="Imagen 2">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752849" y="304799"/>
          <a:ext cx="800101" cy="517565"/>
        </a:xfrm>
        <a:prstGeom prst="rect">
          <a:avLst/>
        </a:prstGeom>
        <a:noFill/>
        <a:ln w="9525">
          <a:noFill/>
          <a:miter lim="800000"/>
          <a:headEnd/>
          <a:tailEnd/>
        </a:ln>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5</xdr:col>
      <xdr:colOff>676276</xdr:colOff>
      <xdr:row>3</xdr:row>
      <xdr:rowOff>47624</xdr:rowOff>
    </xdr:from>
    <xdr:to>
      <xdr:col>6</xdr:col>
      <xdr:colOff>533401</xdr:colOff>
      <xdr:row>4</xdr:row>
      <xdr:rowOff>7496</xdr:rowOff>
    </xdr:to>
    <xdr:pic>
      <xdr:nvPicPr>
        <xdr:cNvPr id="10" name="Imagen 2">
          <a:extLst>
            <a:ext uri="{FF2B5EF4-FFF2-40B4-BE49-F238E27FC236}">
              <a16:creationId xmlns:a16="http://schemas.microsoft.com/office/drawing/2014/main" id="{00000000-0008-0000-1C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33826" y="695324"/>
          <a:ext cx="914400" cy="350397"/>
        </a:xfrm>
        <a:prstGeom prst="rect">
          <a:avLst/>
        </a:prstGeom>
        <a:noFill/>
        <a:ln w="9525">
          <a:noFill/>
          <a:miter lim="800000"/>
          <a:headEnd/>
          <a:tailEnd/>
        </a:ln>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11</xdr:col>
      <xdr:colOff>266700</xdr:colOff>
      <xdr:row>3</xdr:row>
      <xdr:rowOff>104775</xdr:rowOff>
    </xdr:from>
    <xdr:to>
      <xdr:col>12</xdr:col>
      <xdr:colOff>381001</xdr:colOff>
      <xdr:row>5</xdr:row>
      <xdr:rowOff>19049</xdr:rowOff>
    </xdr:to>
    <xdr:pic>
      <xdr:nvPicPr>
        <xdr:cNvPr id="4" name="Imagen 3">
          <a:extLst>
            <a:ext uri="{FF2B5EF4-FFF2-40B4-BE49-F238E27FC236}">
              <a16:creationId xmlns:a16="http://schemas.microsoft.com/office/drawing/2014/main" id="{00000000-0008-0000-1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704850"/>
          <a:ext cx="923926" cy="314324"/>
        </a:xfrm>
        <a:prstGeom prst="rect">
          <a:avLst/>
        </a:prstGeom>
        <a:noFill/>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32</xdr:col>
      <xdr:colOff>333375</xdr:colOff>
      <xdr:row>166</xdr:row>
      <xdr:rowOff>47625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23955375" cy="3167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304800</xdr:colOff>
      <xdr:row>0</xdr:row>
      <xdr:rowOff>57150</xdr:rowOff>
    </xdr:from>
    <xdr:to>
      <xdr:col>7</xdr:col>
      <xdr:colOff>1314450</xdr:colOff>
      <xdr:row>3</xdr:row>
      <xdr:rowOff>2154</xdr:rowOff>
    </xdr:to>
    <xdr:pic>
      <xdr:nvPicPr>
        <xdr:cNvPr id="2" name="Imagen 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724525" y="247650"/>
          <a:ext cx="1009650" cy="5165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438150</xdr:colOff>
      <xdr:row>0</xdr:row>
      <xdr:rowOff>161925</xdr:rowOff>
    </xdr:from>
    <xdr:ext cx="1000125" cy="457200"/>
    <xdr:pic>
      <xdr:nvPicPr>
        <xdr:cNvPr id="2" name="Imagen 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161925"/>
          <a:ext cx="1000125" cy="45720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tejada\Desktop\Cierre%20Contable%20DIGECOG%20%2002-2022%20COREGI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tivo\Downloads\adquisiciones%202023\SIERRE-2023(Recuperado%20autom&#225;ticamen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orky.bernabe\Desktop\Formularios%20Norma%20General%20Cierre%20de%20Operaciones%20Contables%2001-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andolph.cuevas\AppData\Local\Microsoft\Windows\INetCache\Content.Outlook\SMB4L1UF\Propuesta%20Formularios%20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y.tejada\Desktop\CIERRES%20%202021,%202022%20y%202023\anexos%20Cierre%201-23\1-Form.%20PROV.%20Norma%20Gral%20del%20Cierre%20Operaciones%20Contables%20-%201-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nvird-my.sharepoint.com/Users/juana.gutierrez/AppData/Local/Microsoft/Windows/INetCache/Content.Outlook/3PQV99U3/Formularios%20Norma%20General%20del%20Cierre%20de%20Operaciones%20Contables%2002-2022%20(1)%20(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
      <sheetName val="02-17 Estado de Mov. Bancarios"/>
      <sheetName val="02-18 Movimientos Ant. Fin."/>
      <sheetName val="02-19 a Arqueo de Caja"/>
      <sheetName val="02-19 b Arqueo de cheques"/>
      <sheetName val="02-22 Transf. Recibidas"/>
      <sheetName val="02-29 Deuda Administrativa"/>
      <sheetName val="02-30 Comparativo de Bienes."/>
      <sheetName val="02-31 Bienes p.f descargo"/>
      <sheetName val="02-32-Adq. Bienes para Transf.."/>
      <sheetName val="02-33 a Adq. de Inmuebles"/>
      <sheetName val="02-33 b Adq. Muebles e Intangib"/>
      <sheetName val="02-36-Cheques Ant. Fin."/>
      <sheetName val="02-37 Obras en Proceso"/>
      <sheetName val="02-40 Ejec. Captación Directa"/>
      <sheetName val="02-43 Inv. de Bienes de Consumo"/>
      <sheetName val="02-43 Inv. de Bienes de Consum"/>
      <sheetName val="02-44 Bienes Inmuebles"/>
      <sheetName val="02-45 Inversiones Financ."/>
      <sheetName val="02-46 Propuestas de Asientos "/>
      <sheetName val="02-46-a Prop. de Asientos"/>
      <sheetName val="Hoja2"/>
      <sheetName val="Hoja1"/>
      <sheetName val="02-47 Transf. de la Presidencia"/>
      <sheetName val="02-48 a Licencias de Software"/>
      <sheetName val="02-48 b Pagos Anticip."/>
      <sheetName val="02-48 c Amortización Gastos Pag"/>
      <sheetName val="02-49 a Anticipo Crédito Impos."/>
      <sheetName val="02-49 b Cta. x Cobrar Org.Rec."/>
      <sheetName val="02-50-Resumen de Valores"/>
      <sheetName val="07-01-Planilla Ejec. Rec Ext "/>
    </sheetNames>
    <sheetDataSet>
      <sheetData sheetId="0" refreshError="1">
        <row r="6">
          <cell r="C6">
            <v>44926</v>
          </cell>
        </row>
        <row r="7">
          <cell r="C7" t="str">
            <v>DIGESETT</v>
          </cell>
        </row>
        <row r="8">
          <cell r="C8" t="str">
            <v>0202</v>
          </cell>
        </row>
        <row r="9">
          <cell r="C9" t="str">
            <v>02</v>
          </cell>
        </row>
        <row r="10">
          <cell r="C10" t="str">
            <v>01</v>
          </cell>
        </row>
        <row r="11">
          <cell r="C11" t="str">
            <v>0005</v>
          </cell>
        </row>
        <row r="16">
          <cell r="C16" t="str">
            <v>Preparado por</v>
          </cell>
          <cell r="D16" t="str">
            <v>Revisado por</v>
          </cell>
          <cell r="E16" t="str">
            <v>Autorizado por</v>
          </cell>
        </row>
        <row r="17">
          <cell r="C17" t="str">
            <v>Puesto que ocupa</v>
          </cell>
          <cell r="D17" t="str">
            <v>Puesto que ocupa</v>
          </cell>
          <cell r="E17" t="str">
            <v>Puesto que ocupa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30 Comparativo de Bienes."/>
      <sheetName val="02-31 Bienes p.f descargo"/>
      <sheetName val="02-32-Adq. Bienes para Transf.."/>
      <sheetName val="02-33 a Adq. de Inmuebles"/>
      <sheetName val="02-33 b Adq. Muebles e Intangib"/>
      <sheetName val="02-43 Inv. de Bienes de Consumo"/>
      <sheetName val="02-44 Bienes Inmuebles"/>
      <sheetName val="02-46 Propuestas de Asientos "/>
      <sheetName val="02-48 a Licencias de Software"/>
    </sheetNames>
    <sheetDataSet>
      <sheetData sheetId="0" refreshError="1">
        <row r="16">
          <cell r="C16" t="str">
            <v>Preparado por</v>
          </cell>
          <cell r="D16" t="str">
            <v>Revisado por</v>
          </cell>
          <cell r="E16" t="str">
            <v>Autorizado por</v>
          </cell>
        </row>
        <row r="17">
          <cell r="C17" t="str">
            <v>Puesto que ocupa</v>
          </cell>
          <cell r="D17" t="str">
            <v>Puesto que ocupa</v>
          </cell>
          <cell r="E17" t="str">
            <v>Puesto que ocupa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
      <sheetName val="02-17 Estado de Mov. Bancarios"/>
      <sheetName val="02-18 Movimientos Ant. Fin."/>
      <sheetName val="02-19 a Arqueo de Caja"/>
      <sheetName val="02-19 b Arqueo de cheques"/>
      <sheetName val="02-22 Transf. Recibidas"/>
      <sheetName val="02-29 Deuda Administrativa"/>
      <sheetName val="02-30 Comparativo de Bienes."/>
      <sheetName val="02-31 Bienes p.f descargo"/>
      <sheetName val="02-32-Adq. Bienes para Transf.."/>
      <sheetName val="02-33 a Adq. de Inmuebles"/>
      <sheetName val="02-33 b Adq. Muebles e Intangib"/>
      <sheetName val="02-36-Cheques Ant. Fin."/>
      <sheetName val="02-37 Obras en Proceso"/>
      <sheetName val="02-40 Ejec. Captación Directa"/>
      <sheetName val="02-43 Inv. de Bienes de Consumo"/>
      <sheetName val="02-43 Inv. de Bienes de Consum"/>
      <sheetName val="02-44 Bienes Inmuebles"/>
      <sheetName val="02-45 Inversiones Financ."/>
      <sheetName val="02-46 Propuestas de Asientos "/>
      <sheetName val="02-47 Transf. de la Presidencia"/>
      <sheetName val="02-48 a Licencias de Software"/>
      <sheetName val="02-48 b Pagos Anticip."/>
      <sheetName val="02-48 c Amortización Gastos Pag"/>
      <sheetName val="02-49 a Anticipo Crédito Impos."/>
      <sheetName val="02-49 b Cta. x Cobrar Org.Rec."/>
      <sheetName val="02-50-Resumen de Valores"/>
      <sheetName val="07-01-Planilla Ejec. Rec Ext "/>
    </sheetNames>
    <sheetDataSet>
      <sheetData sheetId="0" refreshError="1">
        <row r="6">
          <cell r="C6">
            <v>45107</v>
          </cell>
        </row>
        <row r="16">
          <cell r="C16" t="str">
            <v>Preparado por</v>
          </cell>
          <cell r="D16" t="str">
            <v>Revisado por</v>
          </cell>
        </row>
        <row r="17">
          <cell r="C17" t="str">
            <v>Puesto que ocupa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43 Bienes de Consumo"/>
      <sheetName val="02-46 Propuestas de Asientos "/>
      <sheetName val="02-48 a Licencias de Software."/>
      <sheetName val="02-48 b Pagos Anticip."/>
      <sheetName val="02-48 c Amortización Gastos Pag"/>
    </sheetNames>
    <sheetDataSet>
      <sheetData sheetId="0" refreshError="1">
        <row r="15">
          <cell r="D15" t="str">
            <v>Autorizado por</v>
          </cell>
        </row>
        <row r="16">
          <cell r="C16" t="str">
            <v>Puesto que ocupa</v>
          </cell>
          <cell r="D16" t="str">
            <v>Puesto que ocupa</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
      <sheetName val="CONC. BANCARIA JUN-23"/>
      <sheetName val="02-17 Estado de Mov. Bancarios"/>
      <sheetName val="02-18 Movimientos Ant. Fin."/>
      <sheetName val="02-19 a Arqueo de Caja"/>
      <sheetName val="asiento no. 7 caja chica  "/>
      <sheetName val="02-19 b Arqueo de cheques"/>
      <sheetName val="02-22 Transf. Recibidas"/>
      <sheetName val="02-29 Deuda Administrativa"/>
      <sheetName val="asiento 8"/>
      <sheetName val="asiento-9"/>
      <sheetName val="asiento 10"/>
      <sheetName val="asiento11"/>
      <sheetName val="asiento12"/>
      <sheetName val="asiento 13"/>
      <sheetName val="asiento 14"/>
      <sheetName val="asiento 15"/>
      <sheetName val="asiento16"/>
      <sheetName val="asiento 17"/>
      <sheetName val="asiento 18"/>
      <sheetName val="asiento 19"/>
      <sheetName val="asiento 20"/>
      <sheetName val="asiento 21"/>
      <sheetName val="asiento 22"/>
      <sheetName val="asiento 23"/>
      <sheetName val="asiento 24"/>
      <sheetName val="asiento 25"/>
      <sheetName val="asiento 26"/>
      <sheetName val="02-30 Comparativo de Bienes."/>
      <sheetName val="02-31 Bienes p.f descargo"/>
      <sheetName val="anexos 02-31"/>
      <sheetName val="02-32-Adq. Bienes para Transf.."/>
      <sheetName val="02-33 a Adq. de Inmuebles"/>
      <sheetName val="02-33 b"/>
      <sheetName val="prop. asiento 28 reclasif.li"/>
      <sheetName val="02-36-Cheques Ant. Fin."/>
      <sheetName val="02-37 Obras en Proceso"/>
      <sheetName val="02-40 Ejec. Captación Directa"/>
      <sheetName val="02-43 Inv. de Bienes de Consumo"/>
      <sheetName val="02-43 Inv. de Bienes de Consum"/>
      <sheetName val="02-43 corregido"/>
      <sheetName val="prop asiento Bienes de Consumo"/>
      <sheetName val="salidas de almacen"/>
      <sheetName val="inv. materiales de limpieza"/>
      <sheetName val="inv mat. oficina"/>
      <sheetName val="inv. prendas vestir"/>
      <sheetName val="inv. prod. de salud"/>
      <sheetName val="02-44 Bienes Inmuebles"/>
      <sheetName val="com. Catastro Nac.de avaluo BI "/>
      <sheetName val="LISTA LOCALES ALQUILDOS"/>
      <sheetName val="anexo doc. catastro nacional"/>
      <sheetName val="CERTIFS. DE CONTRATOS ALQS."/>
      <sheetName val="02-45 Inversiones Financ."/>
      <sheetName val="02-47 Transf. de la Presidencia"/>
      <sheetName val="02-48 aLicencia de Software"/>
      <sheetName val="02-48 b Pagos Anticip."/>
      <sheetName val="02-48 c Amortización Gastos Pag"/>
      <sheetName val="ASIENTO GPA "/>
      <sheetName val="ASIENTO GPPA "/>
      <sheetName val="ASIENTO GPP A "/>
      <sheetName val="ASIENTO GPPA-"/>
      <sheetName val="nota sobre lib. polizas de seg."/>
      <sheetName val="02-49 a Anticipo Crédito Impos."/>
      <sheetName val="02-49 b Cta. x Cobrar Org.Rec."/>
      <sheetName val="02-50-Resumen de Valores"/>
      <sheetName val="07-01-Planilla Ejec. Rec Ext "/>
      <sheetName val="com. de remision"/>
    </sheetNames>
    <sheetDataSet>
      <sheetData sheetId="0">
        <row r="7">
          <cell r="C7" t="str">
            <v>DIGESETT</v>
          </cell>
        </row>
        <row r="8">
          <cell r="C8" t="str">
            <v>0202</v>
          </cell>
        </row>
        <row r="9">
          <cell r="C9" t="str">
            <v>02</v>
          </cell>
        </row>
        <row r="10">
          <cell r="B10" t="str">
            <v xml:space="preserve">DAF </v>
          </cell>
          <cell r="C10" t="str">
            <v>01</v>
          </cell>
        </row>
        <row r="11">
          <cell r="C11" t="str">
            <v>0005</v>
          </cell>
        </row>
        <row r="16">
          <cell r="C16" t="str">
            <v>Preparado por</v>
          </cell>
          <cell r="D16" t="str">
            <v>Revisado por</v>
          </cell>
          <cell r="E16" t="str">
            <v>Autorizado por</v>
          </cell>
        </row>
        <row r="17">
          <cell r="C17" t="str">
            <v>Puesto que ocupa</v>
          </cell>
          <cell r="D17" t="str">
            <v>Puesto que ocupa</v>
          </cell>
          <cell r="E17" t="str">
            <v>Puesto que ocupa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
      <sheetName val="02-17 Estado de Mov. Bancarios"/>
      <sheetName val="02-18 Movimientos Ant. Fin."/>
      <sheetName val="02-19 a Arqueo de Caja"/>
      <sheetName val="02-19 b Arqueo de cheques"/>
      <sheetName val="02-22 Transf. Recibidas"/>
      <sheetName val="02-29 Deuda Administrativa"/>
      <sheetName val="02-30 Comparativo de Bienes."/>
      <sheetName val="02-31 Bienes p.f descargo"/>
      <sheetName val="02-32-Adq. Bienes para Transf.."/>
      <sheetName val="02-33 a Adq. de Inmuebles"/>
      <sheetName val="02-33 b Adq. Muebles e Intangib"/>
      <sheetName val="02-36-Cheques Ant. Fin."/>
      <sheetName val="02-37 Obras en Proceso"/>
      <sheetName val="02-40 Ejec. Captación Directa"/>
      <sheetName val="02-43 Inv. de Bienes de Consumo"/>
      <sheetName val="02-43 Inv. de Bienes de Consum"/>
      <sheetName val="02-44 Bienes Inmuebles"/>
      <sheetName val="02-45 Inversiones Financ."/>
      <sheetName val="02-46 Propuestas de Asientos "/>
      <sheetName val="02-47 Transf. de la Presidencia"/>
      <sheetName val="02-48 b Pagos Anticip."/>
      <sheetName val="02-48 c Amortización Gastos Pag"/>
      <sheetName val="02-49 a Anticipo Crédito Impos."/>
      <sheetName val="02-49 b Cta. x Cobrar Org.Rec."/>
      <sheetName val="02-50-Resumen de Valores"/>
      <sheetName val="07-01-Planilla Ejec. Rec Ext "/>
      <sheetName val="02-48 a Licencias de Software"/>
    </sheetNames>
    <sheetDataSet>
      <sheetData sheetId="0" refreshError="1">
        <row r="6">
          <cell r="C6">
            <v>44926</v>
          </cell>
        </row>
        <row r="16">
          <cell r="C16" t="str">
            <v>Preparado por</v>
          </cell>
          <cell r="D16" t="str">
            <v>Revisado por</v>
          </cell>
          <cell r="E16" t="str">
            <v>Autorizado por</v>
          </cell>
        </row>
        <row r="17">
          <cell r="C17" t="str">
            <v>Puesto que ocupa</v>
          </cell>
          <cell r="D17" t="str">
            <v>Puesto que ocupa</v>
          </cell>
          <cell r="E17" t="str">
            <v>Puesto que ocupa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ables/table1.xml><?xml version="1.0" encoding="utf-8"?>
<table xmlns="http://schemas.openxmlformats.org/spreadsheetml/2006/main" id="2" name="Tabla1" displayName="Tabla1" ref="Q4:Q9" totalsRowShown="0" headerRowDxfId="7" dataDxfId="6" tableBorderDxfId="5" headerRowCellStyle="Normal 2" dataCellStyle="Normal 2">
  <autoFilter ref="Q4:Q9"/>
  <tableColumns count="1">
    <tableColumn id="1" name="Seleccione Fecha" dataDxfId="4" dataCellStyle="Normal 2"/>
  </tableColumns>
  <tableStyleInfo name="TableStyleMedium2" showFirstColumn="0" showLastColumn="0" showRowStripes="1" showColumnStripes="0"/>
</table>
</file>

<file path=xl/tables/table2.xml><?xml version="1.0" encoding="utf-8"?>
<table xmlns="http://schemas.openxmlformats.org/spreadsheetml/2006/main" id="3" name="Tabla14" displayName="Tabla14" ref="Q10:Q14" totalsRowShown="0" headerRowDxfId="3" dataDxfId="2" tableBorderDxfId="1" headerRowCellStyle="Normal 2" dataCellStyle="Normal 2">
  <autoFilter ref="Q10:Q14"/>
  <tableColumns count="1">
    <tableColumn id="1" name="Seleccione Fecha"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7.xml"/><Relationship Id="rId1" Type="http://schemas.openxmlformats.org/officeDocument/2006/relationships/printerSettings" Target="../printerSettings/printerSettings38.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2.xml"/><Relationship Id="rId1" Type="http://schemas.openxmlformats.org/officeDocument/2006/relationships/printerSettings" Target="../printerSettings/printerSettings43.bin"/><Relationship Id="rId4" Type="http://schemas.openxmlformats.org/officeDocument/2006/relationships/table" Target="../tables/table2.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9.xml"/><Relationship Id="rId1" Type="http://schemas.openxmlformats.org/officeDocument/2006/relationships/printerSettings" Target="../printerSettings/printerSettings56.bin"/><Relationship Id="rId4" Type="http://schemas.openxmlformats.org/officeDocument/2006/relationships/comments" Target="../comments2.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1.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3.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5.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6.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7.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8.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9.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0.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I28"/>
  <sheetViews>
    <sheetView showGridLines="0" workbookViewId="0">
      <selection activeCell="C23" sqref="C23"/>
    </sheetView>
  </sheetViews>
  <sheetFormatPr baseColWidth="10" defaultRowHeight="15" x14ac:dyDescent="0.25"/>
  <cols>
    <col min="1" max="1" width="3.42578125" style="162" customWidth="1"/>
    <col min="2" max="2" width="14.7109375" style="162" customWidth="1"/>
    <col min="3" max="3" width="45.28515625" style="162" bestFit="1" customWidth="1"/>
    <col min="4" max="4" width="34.7109375" style="163" customWidth="1"/>
    <col min="5" max="5" width="47" style="162" customWidth="1"/>
    <col min="6" max="16384" width="11.42578125" style="162"/>
  </cols>
  <sheetData>
    <row r="2" spans="2:5" ht="25.5" x14ac:dyDescent="0.35">
      <c r="B2" s="161" t="s">
        <v>117</v>
      </c>
    </row>
    <row r="3" spans="2:5" ht="8.25" customHeight="1" x14ac:dyDescent="0.25"/>
    <row r="4" spans="2:5" ht="25.5" x14ac:dyDescent="0.35">
      <c r="B4" s="161" t="s">
        <v>127</v>
      </c>
    </row>
    <row r="5" spans="2:5" ht="25.5" x14ac:dyDescent="0.35">
      <c r="B5" s="161"/>
    </row>
    <row r="6" spans="2:5" s="15" customFormat="1" ht="15.75" x14ac:dyDescent="0.25">
      <c r="B6" s="57" t="s">
        <v>29</v>
      </c>
      <c r="C6" s="1307">
        <v>45291</v>
      </c>
      <c r="D6" s="56"/>
    </row>
    <row r="7" spans="2:5" s="15" customFormat="1" ht="15.75" x14ac:dyDescent="0.25">
      <c r="B7" s="57" t="s">
        <v>1</v>
      </c>
      <c r="C7" s="1308" t="s">
        <v>480</v>
      </c>
    </row>
    <row r="8" spans="2:5" s="15" customFormat="1" ht="15.75" x14ac:dyDescent="0.25">
      <c r="B8" s="57" t="s">
        <v>11</v>
      </c>
      <c r="C8" s="1309" t="s">
        <v>481</v>
      </c>
    </row>
    <row r="9" spans="2:5" s="166" customFormat="1" ht="15.75" x14ac:dyDescent="0.25">
      <c r="B9" s="57" t="s">
        <v>79</v>
      </c>
      <c r="C9" s="1309" t="s">
        <v>482</v>
      </c>
      <c r="D9" s="164"/>
      <c r="E9" s="165"/>
    </row>
    <row r="10" spans="2:5" ht="15.75" x14ac:dyDescent="0.25">
      <c r="B10" s="57" t="s">
        <v>80</v>
      </c>
      <c r="C10" s="1309" t="s">
        <v>483</v>
      </c>
      <c r="D10" s="164"/>
      <c r="E10" s="166"/>
    </row>
    <row r="11" spans="2:5" ht="15.75" x14ac:dyDescent="0.25">
      <c r="B11" s="57" t="s">
        <v>5</v>
      </c>
      <c r="C11" s="1309" t="s">
        <v>484</v>
      </c>
      <c r="D11" s="164"/>
      <c r="E11" s="166"/>
    </row>
    <row r="12" spans="2:5" ht="15.75" hidden="1" x14ac:dyDescent="0.25">
      <c r="D12" s="164"/>
      <c r="E12" s="166"/>
    </row>
    <row r="13" spans="2:5" ht="15.75" hidden="1" x14ac:dyDescent="0.25">
      <c r="B13" s="160" t="s">
        <v>137</v>
      </c>
      <c r="C13" s="869">
        <v>44742</v>
      </c>
      <c r="D13" s="16"/>
      <c r="E13" s="16"/>
    </row>
    <row r="14" spans="2:5" hidden="1" x14ac:dyDescent="0.25">
      <c r="B14" s="16"/>
      <c r="C14" s="16"/>
      <c r="D14" s="16"/>
      <c r="E14" s="16"/>
    </row>
    <row r="15" spans="2:5" hidden="1" x14ac:dyDescent="0.25">
      <c r="B15" s="2"/>
      <c r="C15" s="16"/>
      <c r="D15" s="16"/>
      <c r="E15" s="16"/>
    </row>
    <row r="16" spans="2:5" hidden="1" x14ac:dyDescent="0.25">
      <c r="B16" s="148"/>
      <c r="C16" s="168" t="s">
        <v>6</v>
      </c>
      <c r="D16" s="168" t="s">
        <v>7</v>
      </c>
      <c r="E16" s="168" t="s">
        <v>286</v>
      </c>
    </row>
    <row r="17" spans="3:9" s="167" customFormat="1" hidden="1" x14ac:dyDescent="0.25">
      <c r="C17" s="618" t="s">
        <v>285</v>
      </c>
      <c r="D17" s="618" t="s">
        <v>285</v>
      </c>
      <c r="E17" s="618" t="s">
        <v>285</v>
      </c>
      <c r="F17" s="162"/>
      <c r="I17" s="162"/>
    </row>
    <row r="18" spans="3:9" hidden="1" x14ac:dyDescent="0.25">
      <c r="C18" s="619">
        <v>44742</v>
      </c>
      <c r="D18" s="619">
        <v>44742</v>
      </c>
      <c r="E18" s="619">
        <v>44742</v>
      </c>
      <c r="F18" s="11"/>
    </row>
    <row r="19" spans="3:9" x14ac:dyDescent="0.25">
      <c r="D19" s="162"/>
    </row>
    <row r="20" spans="3:9" x14ac:dyDescent="0.25">
      <c r="D20" s="162"/>
    </row>
    <row r="21" spans="3:9" x14ac:dyDescent="0.25">
      <c r="D21" s="162"/>
    </row>
    <row r="22" spans="3:9" x14ac:dyDescent="0.25">
      <c r="D22" s="162"/>
    </row>
    <row r="23" spans="3:9" x14ac:dyDescent="0.25">
      <c r="D23" s="162"/>
    </row>
    <row r="24" spans="3:9" x14ac:dyDescent="0.25">
      <c r="D24" s="162"/>
    </row>
    <row r="25" spans="3:9" x14ac:dyDescent="0.25">
      <c r="D25" s="162"/>
    </row>
    <row r="26" spans="3:9" x14ac:dyDescent="0.25">
      <c r="D26" s="162"/>
    </row>
    <row r="27" spans="3:9" x14ac:dyDescent="0.25">
      <c r="D27" s="162"/>
    </row>
    <row r="28" spans="3:9" x14ac:dyDescent="0.25">
      <c r="D28" s="16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8"/>
  <sheetViews>
    <sheetView topLeftCell="A289" workbookViewId="0">
      <selection activeCell="C302" sqref="C302"/>
    </sheetView>
  </sheetViews>
  <sheetFormatPr baseColWidth="10" defaultRowHeight="15" x14ac:dyDescent="0.25"/>
  <cols>
    <col min="1" max="1" width="3.28515625" customWidth="1"/>
    <col min="2" max="2" width="15.28515625" customWidth="1"/>
    <col min="3" max="3" width="11.140625" customWidth="1"/>
    <col min="6" max="6" width="21" customWidth="1"/>
    <col min="7" max="7" width="4.42578125" customWidth="1"/>
    <col min="8" max="8" width="23.140625" customWidth="1"/>
    <col min="9" max="9" width="7.28515625" customWidth="1"/>
    <col min="10" max="10" width="9.85546875" customWidth="1"/>
    <col min="11" max="11" width="10.42578125" customWidth="1"/>
    <col min="12" max="12" width="10" customWidth="1"/>
    <col min="13" max="13" width="6" customWidth="1"/>
    <col min="14" max="14" width="8" customWidth="1"/>
    <col min="15" max="15" width="8.140625" customWidth="1"/>
    <col min="16" max="16" width="10.5703125" customWidth="1"/>
  </cols>
  <sheetData>
    <row r="1" spans="1:16" x14ac:dyDescent="0.25">
      <c r="A1" s="241"/>
      <c r="B1" s="2013"/>
      <c r="C1" s="2014"/>
      <c r="D1" s="2014"/>
      <c r="E1" s="2013"/>
      <c r="F1" s="2015"/>
      <c r="G1" s="2015"/>
      <c r="H1" s="2016"/>
      <c r="I1" s="2013"/>
      <c r="J1" s="2017"/>
      <c r="K1" s="2017"/>
      <c r="L1" s="2017"/>
      <c r="M1" s="2018"/>
      <c r="N1" s="2017"/>
      <c r="O1" s="2017"/>
      <c r="P1" s="2017"/>
    </row>
    <row r="2" spans="1:16" x14ac:dyDescent="0.25">
      <c r="A2" s="241"/>
      <c r="B2" s="2013"/>
      <c r="C2" s="2014"/>
      <c r="D2" s="2014"/>
      <c r="E2" s="2013"/>
      <c r="F2" s="2015"/>
      <c r="G2" s="2015"/>
      <c r="H2" s="2016"/>
      <c r="I2" s="2013"/>
      <c r="J2" s="2017"/>
      <c r="K2" s="2017"/>
      <c r="L2" s="2017"/>
      <c r="M2" s="2018"/>
      <c r="N2" s="2017"/>
      <c r="O2" s="2017"/>
      <c r="P2" s="2017"/>
    </row>
    <row r="3" spans="1:16" x14ac:dyDescent="0.25">
      <c r="A3" s="241"/>
      <c r="B3" s="2013"/>
      <c r="C3" s="2014"/>
      <c r="D3" s="2014"/>
      <c r="E3" s="2013"/>
      <c r="F3" s="2015"/>
      <c r="G3" s="2015"/>
      <c r="H3" s="2016"/>
      <c r="I3" s="2013"/>
      <c r="J3" s="2017"/>
      <c r="K3" s="2017"/>
      <c r="L3" s="2017"/>
      <c r="M3" s="2018"/>
      <c r="N3" s="2017"/>
      <c r="O3" s="2017"/>
      <c r="P3" s="2017"/>
    </row>
    <row r="4" spans="1:16" ht="18.75" x14ac:dyDescent="0.3">
      <c r="A4" s="241"/>
      <c r="B4" s="2708" t="s">
        <v>27</v>
      </c>
      <c r="C4" s="2709"/>
      <c r="D4" s="2708"/>
      <c r="E4" s="2708"/>
      <c r="F4" s="2708"/>
      <c r="G4" s="2708"/>
      <c r="H4" s="2708"/>
      <c r="I4" s="2708"/>
      <c r="J4" s="2708"/>
      <c r="K4" s="2708"/>
      <c r="L4" s="2708"/>
      <c r="M4" s="2709"/>
      <c r="N4" s="2708"/>
      <c r="O4" s="2708"/>
      <c r="P4" s="2708"/>
    </row>
    <row r="5" spans="1:16" ht="15.75" x14ac:dyDescent="0.25">
      <c r="A5" s="241"/>
      <c r="B5" s="2710" t="s">
        <v>370</v>
      </c>
      <c r="C5" s="2711"/>
      <c r="D5" s="2710"/>
      <c r="E5" s="2710"/>
      <c r="F5" s="2710"/>
      <c r="G5" s="2710"/>
      <c r="H5" s="2710"/>
      <c r="I5" s="2710"/>
      <c r="J5" s="2710"/>
      <c r="K5" s="2710"/>
      <c r="L5" s="2710"/>
      <c r="M5" s="2711"/>
      <c r="N5" s="2710"/>
      <c r="O5" s="2710"/>
      <c r="P5" s="2710"/>
    </row>
    <row r="6" spans="1:16" ht="15.75" x14ac:dyDescent="0.25">
      <c r="A6" s="241"/>
      <c r="B6" s="2712" t="s">
        <v>157</v>
      </c>
      <c r="C6" s="2713"/>
      <c r="D6" s="2712"/>
      <c r="E6" s="2712"/>
      <c r="F6" s="2712"/>
      <c r="G6" s="2712"/>
      <c r="H6" s="2712"/>
      <c r="I6" s="2712"/>
      <c r="J6" s="2712"/>
      <c r="K6" s="2712"/>
      <c r="L6" s="2712"/>
      <c r="M6" s="2713"/>
      <c r="N6" s="2712"/>
      <c r="O6" s="2712"/>
      <c r="P6" s="2712"/>
    </row>
    <row r="7" spans="1:16" ht="6.75" customHeight="1" x14ac:dyDescent="0.25">
      <c r="A7" s="241"/>
      <c r="B7" s="1820"/>
      <c r="C7" s="2019"/>
      <c r="D7" s="1820"/>
      <c r="E7" s="1820"/>
      <c r="F7" s="1820"/>
      <c r="G7" s="1820"/>
      <c r="H7" s="1820"/>
      <c r="I7" s="1820"/>
      <c r="J7" s="1820"/>
      <c r="K7" s="1820"/>
      <c r="L7" s="1820"/>
      <c r="M7" s="2019"/>
      <c r="N7" s="1820"/>
      <c r="O7" s="1820"/>
      <c r="P7" s="1820"/>
    </row>
    <row r="8" spans="1:16" x14ac:dyDescent="0.25">
      <c r="A8" s="241"/>
      <c r="B8" s="2020" t="s">
        <v>252</v>
      </c>
      <c r="C8" s="2021">
        <v>45291</v>
      </c>
      <c r="D8" s="2020" t="s">
        <v>32</v>
      </c>
      <c r="E8" s="2714" t="s">
        <v>480</v>
      </c>
      <c r="F8" s="2714"/>
      <c r="G8" s="2714"/>
      <c r="H8" s="2020" t="s">
        <v>16</v>
      </c>
      <c r="I8" s="2022" t="s">
        <v>481</v>
      </c>
      <c r="J8" s="2023" t="s">
        <v>28</v>
      </c>
      <c r="K8" s="2022" t="s">
        <v>482</v>
      </c>
      <c r="L8" s="2024" t="s">
        <v>20</v>
      </c>
      <c r="M8" s="2022" t="s">
        <v>483</v>
      </c>
      <c r="N8" s="2023" t="s">
        <v>22</v>
      </c>
      <c r="O8" s="2022" t="s">
        <v>484</v>
      </c>
      <c r="P8" s="2025"/>
    </row>
    <row r="9" spans="1:16" ht="15.75" x14ac:dyDescent="0.25">
      <c r="A9" s="241"/>
      <c r="B9" s="2013"/>
      <c r="C9" s="2014"/>
      <c r="D9" s="2026"/>
      <c r="E9" s="237"/>
      <c r="F9" s="2027"/>
      <c r="G9" s="2027"/>
      <c r="H9" s="2028"/>
      <c r="I9" s="1909"/>
      <c r="J9" s="1909"/>
      <c r="K9" s="1909"/>
      <c r="L9" s="1909"/>
      <c r="M9" s="2029"/>
      <c r="N9" s="1909"/>
      <c r="O9" s="1909"/>
      <c r="P9" s="2030"/>
    </row>
    <row r="10" spans="1:16" x14ac:dyDescent="0.25">
      <c r="A10" s="2096"/>
      <c r="B10" s="2715" t="s">
        <v>138</v>
      </c>
      <c r="C10" s="2717" t="s">
        <v>139</v>
      </c>
      <c r="D10" s="2717" t="s">
        <v>251</v>
      </c>
      <c r="E10" s="2719" t="s">
        <v>140</v>
      </c>
      <c r="F10" s="2719" t="s">
        <v>467</v>
      </c>
      <c r="G10" s="2719" t="s">
        <v>236</v>
      </c>
      <c r="H10" s="2719" t="s">
        <v>468</v>
      </c>
      <c r="I10" s="2719" t="s">
        <v>102</v>
      </c>
      <c r="J10" s="2719" t="s">
        <v>472</v>
      </c>
      <c r="K10" s="2721" t="s">
        <v>424</v>
      </c>
      <c r="L10" s="2722"/>
      <c r="M10" s="2722"/>
      <c r="N10" s="2722"/>
      <c r="O10" s="2722"/>
      <c r="P10" s="2723"/>
    </row>
    <row r="11" spans="1:16" ht="31.5" x14ac:dyDescent="0.25">
      <c r="A11" s="2217" t="s">
        <v>103</v>
      </c>
      <c r="B11" s="2716"/>
      <c r="C11" s="2718"/>
      <c r="D11" s="2718"/>
      <c r="E11" s="2720"/>
      <c r="F11" s="2720"/>
      <c r="G11" s="2720"/>
      <c r="H11" s="2720"/>
      <c r="I11" s="2720"/>
      <c r="J11" s="2720"/>
      <c r="K11" s="2097" t="s">
        <v>283</v>
      </c>
      <c r="L11" s="2218" t="s">
        <v>476</v>
      </c>
      <c r="M11" s="2219" t="s">
        <v>29</v>
      </c>
      <c r="N11" s="2098" t="s">
        <v>70</v>
      </c>
      <c r="O11" s="2099" t="s">
        <v>102</v>
      </c>
      <c r="P11" s="2100" t="s">
        <v>471</v>
      </c>
    </row>
    <row r="12" spans="1:16" ht="25.5" customHeight="1" x14ac:dyDescent="0.25">
      <c r="A12" s="2031">
        <v>1</v>
      </c>
      <c r="B12" s="2032" t="s">
        <v>928</v>
      </c>
      <c r="C12" s="2033" t="s">
        <v>929</v>
      </c>
      <c r="D12" s="2034">
        <v>346404.96</v>
      </c>
      <c r="E12" s="2034">
        <v>346404.96</v>
      </c>
      <c r="F12" s="2035" t="s">
        <v>930</v>
      </c>
      <c r="G12" s="1071"/>
      <c r="H12" s="2035" t="s">
        <v>931</v>
      </c>
      <c r="I12" s="2036"/>
      <c r="J12" s="2036"/>
      <c r="K12" s="2036"/>
      <c r="L12" s="1070"/>
      <c r="M12" s="1329"/>
      <c r="N12" s="2037"/>
      <c r="O12" s="2038"/>
      <c r="P12" s="1072"/>
    </row>
    <row r="13" spans="1:16" ht="15.95" customHeight="1" x14ac:dyDescent="0.25">
      <c r="A13" s="2031">
        <v>2</v>
      </c>
      <c r="B13" s="2032">
        <v>2</v>
      </c>
      <c r="C13" s="2039">
        <v>37174</v>
      </c>
      <c r="D13" s="2034">
        <v>295500</v>
      </c>
      <c r="E13" s="2034">
        <v>295500</v>
      </c>
      <c r="F13" s="2040" t="s">
        <v>932</v>
      </c>
      <c r="G13" s="1071"/>
      <c r="H13" s="2035" t="s">
        <v>933</v>
      </c>
      <c r="I13" s="2036"/>
      <c r="J13" s="2036"/>
      <c r="K13" s="2036"/>
      <c r="L13" s="1070"/>
      <c r="M13" s="1329"/>
      <c r="N13" s="2037"/>
      <c r="O13" s="2038"/>
      <c r="P13" s="1072"/>
    </row>
    <row r="14" spans="1:16" ht="32.1" customHeight="1" x14ac:dyDescent="0.25">
      <c r="A14" s="2031">
        <v>3</v>
      </c>
      <c r="B14" s="2032" t="s">
        <v>934</v>
      </c>
      <c r="C14" s="2039">
        <v>37207</v>
      </c>
      <c r="D14" s="2034">
        <v>109760</v>
      </c>
      <c r="E14" s="2034">
        <v>109760</v>
      </c>
      <c r="F14" s="2035" t="s">
        <v>935</v>
      </c>
      <c r="G14" s="1071"/>
      <c r="H14" s="2035" t="s">
        <v>936</v>
      </c>
      <c r="I14" s="2036"/>
      <c r="J14" s="2036"/>
      <c r="K14" s="2036"/>
      <c r="L14" s="1070"/>
      <c r="M14" s="1329"/>
      <c r="N14" s="2037"/>
      <c r="O14" s="2038"/>
      <c r="P14" s="1072"/>
    </row>
    <row r="15" spans="1:16" ht="15.95" customHeight="1" x14ac:dyDescent="0.25">
      <c r="A15" s="2031">
        <v>4</v>
      </c>
      <c r="B15" s="2032" t="s">
        <v>937</v>
      </c>
      <c r="C15" s="2039" t="s">
        <v>938</v>
      </c>
      <c r="D15" s="2034">
        <v>59987.199999999997</v>
      </c>
      <c r="E15" s="2034">
        <v>59987.199999999997</v>
      </c>
      <c r="F15" s="2040" t="s">
        <v>939</v>
      </c>
      <c r="G15" s="1071"/>
      <c r="H15" s="2035" t="s">
        <v>940</v>
      </c>
      <c r="I15" s="2036"/>
      <c r="J15" s="2036"/>
      <c r="K15" s="2036"/>
      <c r="L15" s="1070"/>
      <c r="M15" s="1329"/>
      <c r="N15" s="2037"/>
      <c r="O15" s="2038"/>
      <c r="P15" s="1072"/>
    </row>
    <row r="16" spans="1:16" ht="32.1" customHeight="1" x14ac:dyDescent="0.25">
      <c r="A16" s="2031">
        <v>5</v>
      </c>
      <c r="B16" s="2032" t="s">
        <v>941</v>
      </c>
      <c r="C16" s="2039" t="s">
        <v>942</v>
      </c>
      <c r="D16" s="2034">
        <v>11664.61</v>
      </c>
      <c r="E16" s="2034">
        <v>11664.61</v>
      </c>
      <c r="F16" s="2040" t="s">
        <v>943</v>
      </c>
      <c r="G16" s="1071"/>
      <c r="H16" s="2035" t="s">
        <v>944</v>
      </c>
      <c r="I16" s="2036"/>
      <c r="J16" s="2036"/>
      <c r="K16" s="2036"/>
      <c r="L16" s="1070"/>
      <c r="M16" s="1329"/>
      <c r="N16" s="2037"/>
      <c r="O16" s="2038"/>
      <c r="P16" s="1072"/>
    </row>
    <row r="17" spans="1:16" ht="32.1" customHeight="1" x14ac:dyDescent="0.25">
      <c r="A17" s="2031">
        <v>6</v>
      </c>
      <c r="B17" s="2032" t="s">
        <v>945</v>
      </c>
      <c r="C17" s="2039" t="s">
        <v>946</v>
      </c>
      <c r="D17" s="2034">
        <v>70000</v>
      </c>
      <c r="E17" s="2034">
        <v>70000</v>
      </c>
      <c r="F17" s="2040" t="s">
        <v>947</v>
      </c>
      <c r="G17" s="1071"/>
      <c r="H17" s="2035" t="s">
        <v>948</v>
      </c>
      <c r="I17" s="2036"/>
      <c r="J17" s="2036"/>
      <c r="K17" s="2036"/>
      <c r="L17" s="1070"/>
      <c r="M17" s="1329"/>
      <c r="N17" s="2037"/>
      <c r="O17" s="2038"/>
      <c r="P17" s="1072"/>
    </row>
    <row r="18" spans="1:16" ht="15.95" customHeight="1" x14ac:dyDescent="0.25">
      <c r="A18" s="2031">
        <v>7</v>
      </c>
      <c r="B18" s="2032" t="s">
        <v>945</v>
      </c>
      <c r="C18" s="2039">
        <v>37257</v>
      </c>
      <c r="D18" s="2034">
        <v>2620035.44</v>
      </c>
      <c r="E18" s="2034">
        <v>2620035.44</v>
      </c>
      <c r="F18" s="2035" t="s">
        <v>949</v>
      </c>
      <c r="G18" s="1071"/>
      <c r="H18" s="2035" t="s">
        <v>950</v>
      </c>
      <c r="I18" s="2036"/>
      <c r="J18" s="2036"/>
      <c r="K18" s="2036"/>
      <c r="L18" s="1070"/>
      <c r="M18" s="1329"/>
      <c r="N18" s="2037"/>
      <c r="O18" s="2038"/>
      <c r="P18" s="1072"/>
    </row>
    <row r="19" spans="1:16" ht="32.1" customHeight="1" x14ac:dyDescent="0.25">
      <c r="A19" s="2031">
        <v>8</v>
      </c>
      <c r="B19" s="2032" t="s">
        <v>951</v>
      </c>
      <c r="C19" s="2039">
        <v>37278</v>
      </c>
      <c r="D19" s="2034">
        <v>363910</v>
      </c>
      <c r="E19" s="2034">
        <v>363910</v>
      </c>
      <c r="F19" s="2040" t="s">
        <v>952</v>
      </c>
      <c r="G19" s="1071"/>
      <c r="H19" s="2035" t="s">
        <v>953</v>
      </c>
      <c r="I19" s="2036"/>
      <c r="J19" s="2036"/>
      <c r="K19" s="2036"/>
      <c r="L19" s="1070"/>
      <c r="M19" s="1329"/>
      <c r="N19" s="2037"/>
      <c r="O19" s="2038"/>
      <c r="P19" s="1072"/>
    </row>
    <row r="20" spans="1:16" ht="32.1" customHeight="1" x14ac:dyDescent="0.25">
      <c r="A20" s="2031">
        <v>9</v>
      </c>
      <c r="B20" s="2032">
        <v>108867</v>
      </c>
      <c r="C20" s="2039">
        <v>37297</v>
      </c>
      <c r="D20" s="2034">
        <v>678501.52</v>
      </c>
      <c r="E20" s="2034">
        <v>678501.52</v>
      </c>
      <c r="F20" s="2035" t="s">
        <v>954</v>
      </c>
      <c r="G20" s="1071"/>
      <c r="H20" s="2035" t="s">
        <v>955</v>
      </c>
      <c r="I20" s="2036"/>
      <c r="J20" s="2036"/>
      <c r="K20" s="2036"/>
      <c r="L20" s="1070"/>
      <c r="M20" s="1329"/>
      <c r="N20" s="2037"/>
      <c r="O20" s="2038"/>
      <c r="P20" s="1072"/>
    </row>
    <row r="21" spans="1:16" ht="15.95" customHeight="1" x14ac:dyDescent="0.25">
      <c r="A21" s="2031">
        <v>10</v>
      </c>
      <c r="B21" s="2032">
        <v>2728</v>
      </c>
      <c r="C21" s="2039">
        <v>37327</v>
      </c>
      <c r="D21" s="2034">
        <v>9000</v>
      </c>
      <c r="E21" s="2034">
        <v>9000</v>
      </c>
      <c r="F21" s="2040" t="s">
        <v>956</v>
      </c>
      <c r="G21" s="1071"/>
      <c r="H21" s="2035" t="s">
        <v>957</v>
      </c>
      <c r="I21" s="2036"/>
      <c r="J21" s="2036"/>
      <c r="K21" s="2036"/>
      <c r="L21" s="1070"/>
      <c r="M21" s="1329"/>
      <c r="N21" s="2037"/>
      <c r="O21" s="2038"/>
      <c r="P21" s="1072"/>
    </row>
    <row r="22" spans="1:16" ht="32.1" customHeight="1" x14ac:dyDescent="0.25">
      <c r="A22" s="2031">
        <v>11</v>
      </c>
      <c r="B22" s="2032">
        <v>1889</v>
      </c>
      <c r="C22" s="2039">
        <v>37529</v>
      </c>
      <c r="D22" s="2034">
        <v>3268.61</v>
      </c>
      <c r="E22" s="2034">
        <v>3268.61</v>
      </c>
      <c r="F22" s="2040" t="s">
        <v>958</v>
      </c>
      <c r="G22" s="1071"/>
      <c r="H22" s="2035" t="s">
        <v>959</v>
      </c>
      <c r="I22" s="2036"/>
      <c r="J22" s="2036"/>
      <c r="K22" s="2036"/>
      <c r="L22" s="1070"/>
      <c r="M22" s="1329"/>
      <c r="N22" s="2037"/>
      <c r="O22" s="2038"/>
      <c r="P22" s="1072"/>
    </row>
    <row r="23" spans="1:16" ht="32.1" customHeight="1" x14ac:dyDescent="0.25">
      <c r="A23" s="2031">
        <v>12</v>
      </c>
      <c r="B23" s="2032">
        <v>21162</v>
      </c>
      <c r="C23" s="2039">
        <v>37540</v>
      </c>
      <c r="D23" s="2034">
        <v>5437.56</v>
      </c>
      <c r="E23" s="2034">
        <v>5437.56</v>
      </c>
      <c r="F23" s="2035" t="s">
        <v>960</v>
      </c>
      <c r="G23" s="1071"/>
      <c r="H23" s="2035" t="s">
        <v>961</v>
      </c>
      <c r="I23" s="2036"/>
      <c r="J23" s="2036"/>
      <c r="K23" s="2036"/>
      <c r="L23" s="1070"/>
      <c r="M23" s="1329"/>
      <c r="N23" s="2037"/>
      <c r="O23" s="2038"/>
      <c r="P23" s="1072"/>
    </row>
    <row r="24" spans="1:16" ht="32.1" customHeight="1" x14ac:dyDescent="0.25">
      <c r="A24" s="2031">
        <v>13</v>
      </c>
      <c r="B24" s="2032" t="s">
        <v>962</v>
      </c>
      <c r="C24" s="2039">
        <v>37552</v>
      </c>
      <c r="D24" s="2034">
        <v>426760</v>
      </c>
      <c r="E24" s="2034">
        <v>426760</v>
      </c>
      <c r="F24" s="2035" t="s">
        <v>963</v>
      </c>
      <c r="G24" s="1071"/>
      <c r="H24" s="2035" t="s">
        <v>964</v>
      </c>
      <c r="I24" s="2036"/>
      <c r="J24" s="2036"/>
      <c r="K24" s="2036"/>
      <c r="L24" s="1070"/>
      <c r="M24" s="1329"/>
      <c r="N24" s="2037"/>
      <c r="O24" s="2038"/>
      <c r="P24" s="1072"/>
    </row>
    <row r="25" spans="1:16" ht="15.95" customHeight="1" x14ac:dyDescent="0.25">
      <c r="A25" s="2031">
        <v>14</v>
      </c>
      <c r="B25" s="2032">
        <v>132971</v>
      </c>
      <c r="C25" s="2039">
        <v>37559</v>
      </c>
      <c r="D25" s="2034">
        <v>1881.6</v>
      </c>
      <c r="E25" s="2034">
        <v>1881.6</v>
      </c>
      <c r="F25" s="2040" t="s">
        <v>965</v>
      </c>
      <c r="G25" s="1071"/>
      <c r="H25" s="2035" t="s">
        <v>966</v>
      </c>
      <c r="I25" s="2036"/>
      <c r="J25" s="2036"/>
      <c r="K25" s="2036"/>
      <c r="L25" s="1070"/>
      <c r="M25" s="1329"/>
      <c r="N25" s="2037"/>
      <c r="O25" s="2038"/>
      <c r="P25" s="1072"/>
    </row>
    <row r="26" spans="1:16" ht="15.95" customHeight="1" x14ac:dyDescent="0.25">
      <c r="A26" s="2031">
        <v>15</v>
      </c>
      <c r="B26" s="2032" t="s">
        <v>967</v>
      </c>
      <c r="C26" s="2039">
        <v>37561</v>
      </c>
      <c r="D26" s="2034">
        <v>37320</v>
      </c>
      <c r="E26" s="2034">
        <v>37320</v>
      </c>
      <c r="F26" s="2040" t="s">
        <v>968</v>
      </c>
      <c r="G26" s="1071"/>
      <c r="H26" s="2035" t="s">
        <v>969</v>
      </c>
      <c r="I26" s="2036"/>
      <c r="J26" s="2036"/>
      <c r="K26" s="2036"/>
      <c r="L26" s="1070"/>
      <c r="M26" s="1329"/>
      <c r="N26" s="2037"/>
      <c r="O26" s="2038"/>
      <c r="P26" s="1072"/>
    </row>
    <row r="27" spans="1:16" ht="32.1" customHeight="1" x14ac:dyDescent="0.25">
      <c r="A27" s="2031">
        <v>16</v>
      </c>
      <c r="B27" s="2032" t="s">
        <v>970</v>
      </c>
      <c r="C27" s="2039">
        <v>37567</v>
      </c>
      <c r="D27" s="2034">
        <v>69888</v>
      </c>
      <c r="E27" s="2034">
        <v>69888</v>
      </c>
      <c r="F27" s="2040" t="s">
        <v>971</v>
      </c>
      <c r="G27" s="1071"/>
      <c r="H27" s="2035" t="s">
        <v>972</v>
      </c>
      <c r="I27" s="2036"/>
      <c r="J27" s="2036"/>
      <c r="K27" s="2036"/>
      <c r="L27" s="1070"/>
      <c r="M27" s="1329"/>
      <c r="N27" s="2037"/>
      <c r="O27" s="2038"/>
      <c r="P27" s="1072"/>
    </row>
    <row r="28" spans="1:16" ht="32.1" customHeight="1" x14ac:dyDescent="0.25">
      <c r="A28" s="2031">
        <v>17</v>
      </c>
      <c r="B28" s="2032" t="s">
        <v>973</v>
      </c>
      <c r="C28" s="2039">
        <v>37569</v>
      </c>
      <c r="D28" s="2034">
        <v>27099.07</v>
      </c>
      <c r="E28" s="2034">
        <v>27099.07</v>
      </c>
      <c r="F28" s="2035" t="s">
        <v>974</v>
      </c>
      <c r="G28" s="1071"/>
      <c r="H28" s="2035" t="s">
        <v>975</v>
      </c>
      <c r="I28" s="2036"/>
      <c r="J28" s="2036"/>
      <c r="K28" s="2036"/>
      <c r="L28" s="1070"/>
      <c r="M28" s="1329"/>
      <c r="N28" s="2037"/>
      <c r="O28" s="2038"/>
      <c r="P28" s="1072"/>
    </row>
    <row r="29" spans="1:16" ht="32.1" customHeight="1" x14ac:dyDescent="0.25">
      <c r="A29" s="2031">
        <v>18</v>
      </c>
      <c r="B29" s="2041" t="s">
        <v>976</v>
      </c>
      <c r="C29" s="2039">
        <v>37574</v>
      </c>
      <c r="D29" s="2034">
        <v>489522</v>
      </c>
      <c r="E29" s="2034">
        <v>489522</v>
      </c>
      <c r="F29" s="2040" t="s">
        <v>977</v>
      </c>
      <c r="G29" s="1071"/>
      <c r="H29" s="2035" t="s">
        <v>978</v>
      </c>
      <c r="I29" s="2036"/>
      <c r="J29" s="2036"/>
      <c r="K29" s="2036"/>
      <c r="L29" s="1070"/>
      <c r="M29" s="1329"/>
      <c r="N29" s="2037"/>
      <c r="O29" s="2038"/>
      <c r="P29" s="1072"/>
    </row>
    <row r="30" spans="1:16" ht="32.1" customHeight="1" x14ac:dyDescent="0.25">
      <c r="A30" s="2031">
        <v>19</v>
      </c>
      <c r="B30" s="2032" t="s">
        <v>945</v>
      </c>
      <c r="C30" s="2039">
        <v>37583</v>
      </c>
      <c r="D30" s="2034">
        <v>2992.25</v>
      </c>
      <c r="E30" s="2034">
        <v>2992.25</v>
      </c>
      <c r="F30" s="2035" t="s">
        <v>979</v>
      </c>
      <c r="G30" s="1071"/>
      <c r="H30" s="2035" t="s">
        <v>980</v>
      </c>
      <c r="I30" s="2036"/>
      <c r="J30" s="2036"/>
      <c r="K30" s="2036"/>
      <c r="L30" s="1070"/>
      <c r="M30" s="1329"/>
      <c r="N30" s="2037"/>
      <c r="O30" s="2038"/>
      <c r="P30" s="1072"/>
    </row>
    <row r="31" spans="1:16" ht="32.1" customHeight="1" x14ac:dyDescent="0.25">
      <c r="A31" s="2031">
        <v>20</v>
      </c>
      <c r="B31" s="2032" t="s">
        <v>981</v>
      </c>
      <c r="C31" s="2039">
        <v>37591</v>
      </c>
      <c r="D31" s="2034">
        <v>25740.85</v>
      </c>
      <c r="E31" s="2034">
        <v>25740.85</v>
      </c>
      <c r="F31" s="2040" t="s">
        <v>982</v>
      </c>
      <c r="G31" s="1071"/>
      <c r="H31" s="2035" t="s">
        <v>983</v>
      </c>
      <c r="I31" s="2036"/>
      <c r="J31" s="2036"/>
      <c r="K31" s="2036"/>
      <c r="L31" s="1070"/>
      <c r="M31" s="1329"/>
      <c r="N31" s="2037"/>
      <c r="O31" s="2038"/>
      <c r="P31" s="1072"/>
    </row>
    <row r="32" spans="1:16" ht="32.1" customHeight="1" x14ac:dyDescent="0.25">
      <c r="A32" s="2031">
        <v>21</v>
      </c>
      <c r="B32" s="2032" t="s">
        <v>984</v>
      </c>
      <c r="C32" s="2039">
        <v>37591</v>
      </c>
      <c r="D32" s="2034">
        <v>11982.35</v>
      </c>
      <c r="E32" s="2034">
        <v>11982.35</v>
      </c>
      <c r="F32" s="2040" t="s">
        <v>985</v>
      </c>
      <c r="G32" s="1071"/>
      <c r="H32" s="2035" t="s">
        <v>986</v>
      </c>
      <c r="I32" s="2036"/>
      <c r="J32" s="2036"/>
      <c r="K32" s="2036"/>
      <c r="L32" s="1070"/>
      <c r="M32" s="1329"/>
      <c r="N32" s="2037"/>
      <c r="O32" s="2038"/>
      <c r="P32" s="1072"/>
    </row>
    <row r="33" spans="1:16" ht="15.95" customHeight="1" x14ac:dyDescent="0.25">
      <c r="A33" s="2031">
        <v>22</v>
      </c>
      <c r="B33" s="2032">
        <v>49812</v>
      </c>
      <c r="C33" s="2039">
        <v>37595</v>
      </c>
      <c r="D33" s="2034">
        <v>6342.34</v>
      </c>
      <c r="E33" s="2034">
        <v>6342.34</v>
      </c>
      <c r="F33" s="2040" t="s">
        <v>987</v>
      </c>
      <c r="G33" s="1071"/>
      <c r="H33" s="2035" t="s">
        <v>988</v>
      </c>
      <c r="I33" s="2036"/>
      <c r="J33" s="2036"/>
      <c r="K33" s="2036"/>
      <c r="L33" s="1070"/>
      <c r="M33" s="1329"/>
      <c r="N33" s="2037"/>
      <c r="O33" s="2038"/>
      <c r="P33" s="1072"/>
    </row>
    <row r="34" spans="1:16" ht="32.1" customHeight="1" x14ac:dyDescent="0.25">
      <c r="A34" s="2031">
        <v>23</v>
      </c>
      <c r="B34" s="2032">
        <v>1368</v>
      </c>
      <c r="C34" s="2039">
        <v>37596</v>
      </c>
      <c r="D34" s="2034">
        <v>15680</v>
      </c>
      <c r="E34" s="2034">
        <v>15680</v>
      </c>
      <c r="F34" s="2040" t="s">
        <v>989</v>
      </c>
      <c r="G34" s="1071"/>
      <c r="H34" s="2035" t="s">
        <v>990</v>
      </c>
      <c r="I34" s="2036"/>
      <c r="J34" s="2036"/>
      <c r="K34" s="2036"/>
      <c r="L34" s="1070"/>
      <c r="M34" s="1329"/>
      <c r="N34" s="2037"/>
      <c r="O34" s="2038"/>
      <c r="P34" s="1072"/>
    </row>
    <row r="35" spans="1:16" ht="15.95" customHeight="1" x14ac:dyDescent="0.25">
      <c r="A35" s="2031">
        <v>24</v>
      </c>
      <c r="B35" s="2032">
        <v>15787</v>
      </c>
      <c r="C35" s="2039">
        <v>37596</v>
      </c>
      <c r="D35" s="2034">
        <v>2900</v>
      </c>
      <c r="E35" s="2034">
        <v>2900</v>
      </c>
      <c r="F35" s="2040" t="s">
        <v>991</v>
      </c>
      <c r="G35" s="1071"/>
      <c r="H35" s="2035" t="s">
        <v>992</v>
      </c>
      <c r="I35" s="2036"/>
      <c r="J35" s="2036"/>
      <c r="K35" s="2036"/>
      <c r="L35" s="1070"/>
      <c r="M35" s="1329"/>
      <c r="N35" s="2037"/>
      <c r="O35" s="2038"/>
      <c r="P35" s="1072"/>
    </row>
    <row r="36" spans="1:16" ht="15.95" customHeight="1" x14ac:dyDescent="0.25">
      <c r="A36" s="2031">
        <v>25</v>
      </c>
      <c r="B36" s="2032">
        <v>1086</v>
      </c>
      <c r="C36" s="2039">
        <v>37598</v>
      </c>
      <c r="D36" s="2034">
        <v>26040</v>
      </c>
      <c r="E36" s="2034">
        <v>26040</v>
      </c>
      <c r="F36" s="2040" t="s">
        <v>993</v>
      </c>
      <c r="G36" s="1071"/>
      <c r="H36" s="2035" t="s">
        <v>994</v>
      </c>
      <c r="I36" s="2036"/>
      <c r="J36" s="2036"/>
      <c r="K36" s="2036"/>
      <c r="L36" s="1070"/>
      <c r="M36" s="1329"/>
      <c r="N36" s="2037"/>
      <c r="O36" s="2038"/>
      <c r="P36" s="1072"/>
    </row>
    <row r="37" spans="1:16" ht="32.1" customHeight="1" x14ac:dyDescent="0.25">
      <c r="A37" s="2031">
        <v>26</v>
      </c>
      <c r="B37" s="2032">
        <v>20137</v>
      </c>
      <c r="C37" s="2039">
        <v>37600</v>
      </c>
      <c r="D37" s="2034">
        <v>45450.87</v>
      </c>
      <c r="E37" s="2034">
        <v>45450.87</v>
      </c>
      <c r="F37" s="2040" t="s">
        <v>995</v>
      </c>
      <c r="G37" s="1071"/>
      <c r="H37" s="2035" t="s">
        <v>996</v>
      </c>
      <c r="I37" s="2036"/>
      <c r="J37" s="2036"/>
      <c r="K37" s="2036"/>
      <c r="L37" s="1070"/>
      <c r="M37" s="1329"/>
      <c r="N37" s="2037"/>
      <c r="O37" s="2038"/>
      <c r="P37" s="1072"/>
    </row>
    <row r="38" spans="1:16" ht="32.1" customHeight="1" x14ac:dyDescent="0.25">
      <c r="A38" s="2031">
        <v>27</v>
      </c>
      <c r="B38" s="2032">
        <v>932</v>
      </c>
      <c r="C38" s="2039">
        <v>37601</v>
      </c>
      <c r="D38" s="2034">
        <v>13442.39</v>
      </c>
      <c r="E38" s="2034">
        <v>13442.39</v>
      </c>
      <c r="F38" s="2040" t="s">
        <v>997</v>
      </c>
      <c r="G38" s="1071"/>
      <c r="H38" s="2035" t="s">
        <v>998</v>
      </c>
      <c r="I38" s="2036"/>
      <c r="J38" s="2036"/>
      <c r="K38" s="2036"/>
      <c r="L38" s="1070"/>
      <c r="M38" s="1329"/>
      <c r="N38" s="2037"/>
      <c r="O38" s="2038"/>
      <c r="P38" s="1072"/>
    </row>
    <row r="39" spans="1:16" ht="32.1" customHeight="1" x14ac:dyDescent="0.25">
      <c r="A39" s="2031">
        <v>28</v>
      </c>
      <c r="B39" s="2032" t="s">
        <v>945</v>
      </c>
      <c r="C39" s="2039">
        <v>37610</v>
      </c>
      <c r="D39" s="2034">
        <v>5664.96</v>
      </c>
      <c r="E39" s="2034">
        <v>5664.96</v>
      </c>
      <c r="F39" s="2040" t="s">
        <v>999</v>
      </c>
      <c r="G39" s="1071"/>
      <c r="H39" s="2035" t="s">
        <v>1000</v>
      </c>
      <c r="I39" s="2036"/>
      <c r="J39" s="2036"/>
      <c r="K39" s="2036"/>
      <c r="L39" s="1070"/>
      <c r="M39" s="1329"/>
      <c r="N39" s="2037"/>
      <c r="O39" s="2038"/>
      <c r="P39" s="1072"/>
    </row>
    <row r="40" spans="1:16" ht="32.1" customHeight="1" x14ac:dyDescent="0.25">
      <c r="A40" s="2031">
        <v>29</v>
      </c>
      <c r="B40" s="2032">
        <v>1557</v>
      </c>
      <c r="C40" s="2039">
        <v>37613</v>
      </c>
      <c r="D40" s="2034">
        <v>48715.040000000001</v>
      </c>
      <c r="E40" s="2034">
        <v>48715.040000000001</v>
      </c>
      <c r="F40" s="2040" t="s">
        <v>1001</v>
      </c>
      <c r="G40" s="1071"/>
      <c r="H40" s="2035" t="s">
        <v>1002</v>
      </c>
      <c r="I40" s="2036"/>
      <c r="J40" s="2036"/>
      <c r="K40" s="2036"/>
      <c r="L40" s="1070"/>
      <c r="M40" s="1329"/>
      <c r="N40" s="2037"/>
      <c r="O40" s="2038"/>
      <c r="P40" s="1072"/>
    </row>
    <row r="41" spans="1:16" ht="32.1" customHeight="1" x14ac:dyDescent="0.25">
      <c r="A41" s="2031">
        <v>30</v>
      </c>
      <c r="B41" s="2032" t="s">
        <v>1003</v>
      </c>
      <c r="C41" s="2039">
        <v>37616</v>
      </c>
      <c r="D41" s="2034">
        <v>100604</v>
      </c>
      <c r="E41" s="2034">
        <v>100604</v>
      </c>
      <c r="F41" s="2040" t="s">
        <v>1004</v>
      </c>
      <c r="G41" s="1071"/>
      <c r="H41" s="2035" t="s">
        <v>1005</v>
      </c>
      <c r="I41" s="2036"/>
      <c r="J41" s="2036"/>
      <c r="K41" s="2036"/>
      <c r="L41" s="1070"/>
      <c r="M41" s="1329"/>
      <c r="N41" s="2037"/>
      <c r="O41" s="2038"/>
      <c r="P41" s="1072"/>
    </row>
    <row r="42" spans="1:16" ht="32.1" customHeight="1" x14ac:dyDescent="0.25">
      <c r="A42" s="2031">
        <v>31</v>
      </c>
      <c r="B42" s="2032">
        <v>105092</v>
      </c>
      <c r="C42" s="2039">
        <v>37619</v>
      </c>
      <c r="D42" s="2034">
        <v>34916</v>
      </c>
      <c r="E42" s="2034">
        <v>34916</v>
      </c>
      <c r="F42" s="2040" t="s">
        <v>1006</v>
      </c>
      <c r="G42" s="1071"/>
      <c r="H42" s="2035" t="s">
        <v>972</v>
      </c>
      <c r="I42" s="2036"/>
      <c r="J42" s="2036"/>
      <c r="K42" s="2036"/>
      <c r="L42" s="1070"/>
      <c r="M42" s="1329"/>
      <c r="N42" s="2037"/>
      <c r="O42" s="2038"/>
      <c r="P42" s="1072"/>
    </row>
    <row r="43" spans="1:16" ht="32.1" customHeight="1" x14ac:dyDescent="0.25">
      <c r="A43" s="2031">
        <v>32</v>
      </c>
      <c r="B43" s="2032" t="s">
        <v>1007</v>
      </c>
      <c r="C43" s="2039" t="s">
        <v>1008</v>
      </c>
      <c r="D43" s="2034">
        <v>23646.560000000001</v>
      </c>
      <c r="E43" s="2034">
        <v>23646.560000000001</v>
      </c>
      <c r="F43" s="2035" t="s">
        <v>1009</v>
      </c>
      <c r="G43" s="1071"/>
      <c r="H43" s="2035" t="s">
        <v>1010</v>
      </c>
      <c r="I43" s="2036"/>
      <c r="J43" s="2036"/>
      <c r="K43" s="2036"/>
      <c r="L43" s="1070"/>
      <c r="M43" s="1329"/>
      <c r="N43" s="2037"/>
      <c r="O43" s="2038"/>
      <c r="P43" s="1072"/>
    </row>
    <row r="44" spans="1:16" ht="15.95" customHeight="1" x14ac:dyDescent="0.25">
      <c r="A44" s="2031">
        <v>33</v>
      </c>
      <c r="B44" s="2032">
        <v>4718</v>
      </c>
      <c r="C44" s="2039">
        <v>37622</v>
      </c>
      <c r="D44" s="2034">
        <v>1739.16</v>
      </c>
      <c r="E44" s="2034">
        <v>1739.16</v>
      </c>
      <c r="F44" s="2040" t="s">
        <v>1011</v>
      </c>
      <c r="G44" s="1071"/>
      <c r="H44" s="2035" t="s">
        <v>998</v>
      </c>
      <c r="I44" s="2036"/>
      <c r="J44" s="2036"/>
      <c r="K44" s="2036"/>
      <c r="L44" s="1070"/>
      <c r="M44" s="1329"/>
      <c r="N44" s="2037"/>
      <c r="O44" s="2038"/>
      <c r="P44" s="1072"/>
    </row>
    <row r="45" spans="1:16" ht="32.1" customHeight="1" x14ac:dyDescent="0.25">
      <c r="A45" s="2031">
        <v>34</v>
      </c>
      <c r="B45" s="2032">
        <v>1015</v>
      </c>
      <c r="C45" s="2039">
        <v>37625</v>
      </c>
      <c r="D45" s="2034">
        <v>4771.2</v>
      </c>
      <c r="E45" s="2034">
        <v>4771.2</v>
      </c>
      <c r="F45" s="2040" t="s">
        <v>1012</v>
      </c>
      <c r="G45" s="1071"/>
      <c r="H45" s="2035" t="s">
        <v>1013</v>
      </c>
      <c r="I45" s="2036"/>
      <c r="J45" s="2036"/>
      <c r="K45" s="2036"/>
      <c r="L45" s="1070"/>
      <c r="M45" s="1329"/>
      <c r="N45" s="2037"/>
      <c r="O45" s="2038"/>
      <c r="P45" s="1072"/>
    </row>
    <row r="46" spans="1:16" ht="32.1" customHeight="1" x14ac:dyDescent="0.25">
      <c r="A46" s="2031">
        <v>35</v>
      </c>
      <c r="B46" s="2041" t="s">
        <v>1014</v>
      </c>
      <c r="C46" s="2039">
        <v>37631</v>
      </c>
      <c r="D46" s="2034">
        <v>6440</v>
      </c>
      <c r="E46" s="2034">
        <v>6440</v>
      </c>
      <c r="F46" s="2040" t="s">
        <v>1015</v>
      </c>
      <c r="G46" s="1071"/>
      <c r="H46" s="2035" t="s">
        <v>1016</v>
      </c>
      <c r="I46" s="2036"/>
      <c r="J46" s="2036"/>
      <c r="K46" s="2036"/>
      <c r="L46" s="1070"/>
      <c r="M46" s="1329"/>
      <c r="N46" s="2037"/>
      <c r="O46" s="2038"/>
      <c r="P46" s="1072"/>
    </row>
    <row r="47" spans="1:16" ht="15.95" customHeight="1" x14ac:dyDescent="0.25">
      <c r="A47" s="2031">
        <v>36</v>
      </c>
      <c r="B47" s="2032">
        <v>203100188</v>
      </c>
      <c r="C47" s="2039">
        <v>37780</v>
      </c>
      <c r="D47" s="2034">
        <v>5796</v>
      </c>
      <c r="E47" s="2034">
        <v>5796</v>
      </c>
      <c r="F47" s="2040" t="s">
        <v>1017</v>
      </c>
      <c r="G47" s="1071"/>
      <c r="H47" s="2035" t="s">
        <v>1018</v>
      </c>
      <c r="I47" s="2036"/>
      <c r="J47" s="2036"/>
      <c r="K47" s="2036"/>
      <c r="L47" s="1070"/>
      <c r="M47" s="1329"/>
      <c r="N47" s="2037"/>
      <c r="O47" s="2038"/>
      <c r="P47" s="1072"/>
    </row>
    <row r="48" spans="1:16" ht="15.95" customHeight="1" x14ac:dyDescent="0.25">
      <c r="A48" s="2031">
        <v>37</v>
      </c>
      <c r="B48" s="2032" t="s">
        <v>1019</v>
      </c>
      <c r="C48" s="2039">
        <v>38047</v>
      </c>
      <c r="D48" s="2034">
        <v>2112849.2799999998</v>
      </c>
      <c r="E48" s="2034">
        <v>2112849.2799999998</v>
      </c>
      <c r="F48" s="2040" t="s">
        <v>1020</v>
      </c>
      <c r="G48" s="2042"/>
      <c r="H48" s="2035" t="s">
        <v>1021</v>
      </c>
      <c r="I48" s="2043"/>
      <c r="J48" s="2036"/>
      <c r="K48" s="2036"/>
      <c r="L48" s="1070"/>
      <c r="M48" s="1329"/>
      <c r="N48" s="2037"/>
      <c r="O48" s="2038"/>
      <c r="P48" s="1072"/>
    </row>
    <row r="49" spans="1:16" ht="32.1" customHeight="1" x14ac:dyDescent="0.25">
      <c r="A49" s="2031">
        <v>38</v>
      </c>
      <c r="B49" s="2032" t="s">
        <v>1022</v>
      </c>
      <c r="C49" s="2039">
        <v>39434</v>
      </c>
      <c r="D49" s="2034">
        <v>391500</v>
      </c>
      <c r="E49" s="2034">
        <v>391500</v>
      </c>
      <c r="F49" s="2035" t="s">
        <v>1023</v>
      </c>
      <c r="G49" s="1071"/>
      <c r="H49" s="2035" t="s">
        <v>1024</v>
      </c>
      <c r="I49" s="2036"/>
      <c r="J49" s="2036"/>
      <c r="K49" s="2036"/>
      <c r="L49" s="1070"/>
      <c r="M49" s="1329"/>
      <c r="N49" s="2037"/>
      <c r="O49" s="2038"/>
      <c r="P49" s="1072"/>
    </row>
    <row r="50" spans="1:16" ht="32.1" customHeight="1" x14ac:dyDescent="0.25">
      <c r="A50" s="2031">
        <v>39</v>
      </c>
      <c r="B50" s="2032" t="s">
        <v>1025</v>
      </c>
      <c r="C50" s="2039">
        <v>39497</v>
      </c>
      <c r="D50" s="2034">
        <v>232440.8</v>
      </c>
      <c r="E50" s="2034">
        <v>232440.8</v>
      </c>
      <c r="F50" s="2035" t="s">
        <v>1023</v>
      </c>
      <c r="G50" s="1071"/>
      <c r="H50" s="2035" t="s">
        <v>1026</v>
      </c>
      <c r="I50" s="2036"/>
      <c r="J50" s="2036"/>
      <c r="K50" s="2036"/>
      <c r="L50" s="1070"/>
      <c r="M50" s="1329"/>
      <c r="N50" s="2037"/>
      <c r="O50" s="2038"/>
      <c r="P50" s="1072"/>
    </row>
    <row r="51" spans="1:16" ht="32.1" customHeight="1" x14ac:dyDescent="0.25">
      <c r="A51" s="2031">
        <v>40</v>
      </c>
      <c r="B51" s="2032" t="s">
        <v>1027</v>
      </c>
      <c r="C51" s="2039">
        <v>39499</v>
      </c>
      <c r="D51" s="2034">
        <v>348661.2</v>
      </c>
      <c r="E51" s="2034">
        <v>348661.2</v>
      </c>
      <c r="F51" s="2035" t="s">
        <v>1023</v>
      </c>
      <c r="G51" s="1071"/>
      <c r="H51" s="2035" t="s">
        <v>1026</v>
      </c>
      <c r="I51" s="2036"/>
      <c r="J51" s="2036"/>
      <c r="K51" s="2036"/>
      <c r="L51" s="1070"/>
      <c r="M51" s="1329"/>
      <c r="N51" s="2037"/>
      <c r="O51" s="2038"/>
      <c r="P51" s="1072"/>
    </row>
    <row r="52" spans="1:16" ht="32.1" customHeight="1" x14ac:dyDescent="0.25">
      <c r="A52" s="2031">
        <v>41</v>
      </c>
      <c r="B52" s="2032" t="s">
        <v>1028</v>
      </c>
      <c r="C52" s="2039">
        <v>39626</v>
      </c>
      <c r="D52" s="2044">
        <v>21576</v>
      </c>
      <c r="E52" s="2044">
        <v>21576</v>
      </c>
      <c r="F52" s="2035" t="s">
        <v>1029</v>
      </c>
      <c r="G52" s="1071"/>
      <c r="H52" s="2035" t="s">
        <v>1030</v>
      </c>
      <c r="I52" s="2036"/>
      <c r="J52" s="2036"/>
      <c r="K52" s="2036"/>
      <c r="L52" s="1070"/>
      <c r="M52" s="1329"/>
      <c r="N52" s="2037"/>
      <c r="O52" s="2038"/>
      <c r="P52" s="1072"/>
    </row>
    <row r="53" spans="1:16" ht="32.1" customHeight="1" x14ac:dyDescent="0.25">
      <c r="A53" s="2031">
        <v>42</v>
      </c>
      <c r="B53" s="2032" t="s">
        <v>1031</v>
      </c>
      <c r="C53" s="2039">
        <v>39727</v>
      </c>
      <c r="D53" s="2044">
        <v>171605.76000000001</v>
      </c>
      <c r="E53" s="2044">
        <v>171605.76000000001</v>
      </c>
      <c r="F53" s="2035" t="s">
        <v>1032</v>
      </c>
      <c r="G53" s="1071"/>
      <c r="H53" s="2035" t="s">
        <v>1033</v>
      </c>
      <c r="I53" s="2036"/>
      <c r="J53" s="2036"/>
      <c r="K53" s="2036"/>
      <c r="L53" s="1070"/>
      <c r="M53" s="1329"/>
      <c r="N53" s="2037"/>
      <c r="O53" s="2038"/>
      <c r="P53" s="1072"/>
    </row>
    <row r="54" spans="1:16" ht="32.1" customHeight="1" x14ac:dyDescent="0.25">
      <c r="A54" s="2031">
        <v>43</v>
      </c>
      <c r="B54" s="2032" t="s">
        <v>1034</v>
      </c>
      <c r="C54" s="2039">
        <v>39811</v>
      </c>
      <c r="D54" s="2044">
        <v>17898.8</v>
      </c>
      <c r="E54" s="2044">
        <v>17898.8</v>
      </c>
      <c r="F54" s="2035" t="s">
        <v>1035</v>
      </c>
      <c r="G54" s="1071"/>
      <c r="H54" s="2035" t="s">
        <v>1036</v>
      </c>
      <c r="I54" s="2036"/>
      <c r="J54" s="2036"/>
      <c r="K54" s="2036"/>
      <c r="L54" s="1070"/>
      <c r="M54" s="1329"/>
      <c r="N54" s="2037"/>
      <c r="O54" s="2038"/>
      <c r="P54" s="1072"/>
    </row>
    <row r="55" spans="1:16" ht="32.1" customHeight="1" x14ac:dyDescent="0.25">
      <c r="A55" s="2031">
        <v>44</v>
      </c>
      <c r="B55" s="2032" t="s">
        <v>1037</v>
      </c>
      <c r="C55" s="2039">
        <v>39826</v>
      </c>
      <c r="D55" s="2044">
        <v>276191.35999999999</v>
      </c>
      <c r="E55" s="2044">
        <v>276191.35999999999</v>
      </c>
      <c r="F55" s="2035" t="s">
        <v>1029</v>
      </c>
      <c r="G55" s="2044"/>
      <c r="H55" s="2035" t="s">
        <v>1038</v>
      </c>
      <c r="I55" s="2036"/>
      <c r="J55" s="2036"/>
      <c r="K55" s="2036"/>
      <c r="L55" s="1070"/>
      <c r="M55" s="1329"/>
      <c r="N55" s="2037"/>
      <c r="O55" s="2038"/>
      <c r="P55" s="1072"/>
    </row>
    <row r="56" spans="1:16" ht="32.1" customHeight="1" x14ac:dyDescent="0.25">
      <c r="A56" s="2031">
        <v>45</v>
      </c>
      <c r="B56" s="2032" t="s">
        <v>1039</v>
      </c>
      <c r="C56" s="2039">
        <v>39826</v>
      </c>
      <c r="D56" s="2044">
        <v>19557.599999999999</v>
      </c>
      <c r="E56" s="2044">
        <v>19557.599999999999</v>
      </c>
      <c r="F56" s="2040" t="s">
        <v>1040</v>
      </c>
      <c r="G56" s="2044"/>
      <c r="H56" s="2035" t="s">
        <v>1041</v>
      </c>
      <c r="I56" s="2036"/>
      <c r="J56" s="2036"/>
      <c r="K56" s="2036"/>
      <c r="L56" s="1070"/>
      <c r="M56" s="1329"/>
      <c r="N56" s="2037"/>
      <c r="O56" s="2038"/>
      <c r="P56" s="1072"/>
    </row>
    <row r="57" spans="1:16" ht="32.1" customHeight="1" x14ac:dyDescent="0.25">
      <c r="A57" s="2031">
        <v>46</v>
      </c>
      <c r="B57" s="2032" t="s">
        <v>1042</v>
      </c>
      <c r="C57" s="2039">
        <v>39826</v>
      </c>
      <c r="D57" s="2044">
        <v>13920</v>
      </c>
      <c r="E57" s="2044">
        <v>13920</v>
      </c>
      <c r="F57" s="2040" t="s">
        <v>1040</v>
      </c>
      <c r="G57" s="2044"/>
      <c r="H57" s="2035" t="s">
        <v>1041</v>
      </c>
      <c r="I57" s="2036"/>
      <c r="J57" s="2036"/>
      <c r="K57" s="2036"/>
      <c r="L57" s="1070"/>
      <c r="M57" s="1329"/>
      <c r="N57" s="2037"/>
      <c r="O57" s="2038"/>
      <c r="P57" s="1072"/>
    </row>
    <row r="58" spans="1:16" ht="32.1" customHeight="1" x14ac:dyDescent="0.25">
      <c r="A58" s="2031">
        <v>47</v>
      </c>
      <c r="B58" s="2032" t="s">
        <v>1043</v>
      </c>
      <c r="C58" s="2039">
        <v>39835</v>
      </c>
      <c r="D58" s="2044">
        <v>6960</v>
      </c>
      <c r="E58" s="2044">
        <v>6960</v>
      </c>
      <c r="F58" s="2040" t="s">
        <v>1044</v>
      </c>
      <c r="G58" s="2044"/>
      <c r="H58" s="2035" t="s">
        <v>1041</v>
      </c>
      <c r="I58" s="2036"/>
      <c r="J58" s="2036"/>
      <c r="K58" s="2036"/>
      <c r="L58" s="1070"/>
      <c r="M58" s="1329"/>
      <c r="N58" s="2037"/>
      <c r="O58" s="2038"/>
      <c r="P58" s="1072"/>
    </row>
    <row r="59" spans="1:16" ht="15.95" customHeight="1" x14ac:dyDescent="0.25">
      <c r="A59" s="2031">
        <v>48</v>
      </c>
      <c r="B59" s="2032" t="s">
        <v>1045</v>
      </c>
      <c r="C59" s="2039">
        <v>39850</v>
      </c>
      <c r="D59" s="2044">
        <v>127600</v>
      </c>
      <c r="E59" s="2044">
        <v>127600</v>
      </c>
      <c r="F59" s="2040" t="s">
        <v>1046</v>
      </c>
      <c r="G59" s="2044"/>
      <c r="H59" s="2035" t="s">
        <v>1047</v>
      </c>
      <c r="I59" s="2036"/>
      <c r="J59" s="2036"/>
      <c r="K59" s="2036"/>
      <c r="L59" s="1070"/>
      <c r="M59" s="1329"/>
      <c r="N59" s="2037"/>
      <c r="O59" s="2038"/>
      <c r="P59" s="1072"/>
    </row>
    <row r="60" spans="1:16" ht="32.1" customHeight="1" x14ac:dyDescent="0.25">
      <c r="A60" s="2031">
        <v>49</v>
      </c>
      <c r="B60" s="2032" t="s">
        <v>1048</v>
      </c>
      <c r="C60" s="2039">
        <v>39889</v>
      </c>
      <c r="D60" s="2045">
        <v>39423.99</v>
      </c>
      <c r="E60" s="2045">
        <v>39423.99</v>
      </c>
      <c r="F60" s="2035" t="s">
        <v>1032</v>
      </c>
      <c r="G60" s="2045"/>
      <c r="H60" s="2035" t="s">
        <v>1049</v>
      </c>
      <c r="I60" s="2036"/>
      <c r="J60" s="2036"/>
      <c r="K60" s="2036"/>
      <c r="L60" s="1070"/>
      <c r="M60" s="1329"/>
      <c r="N60" s="2037"/>
      <c r="O60" s="2038"/>
      <c r="P60" s="1072"/>
    </row>
    <row r="61" spans="1:16" ht="32.1" customHeight="1" x14ac:dyDescent="0.25">
      <c r="A61" s="2031">
        <v>50</v>
      </c>
      <c r="B61" s="2032" t="s">
        <v>1050</v>
      </c>
      <c r="C61" s="2039">
        <v>39903</v>
      </c>
      <c r="D61" s="2044">
        <v>4756</v>
      </c>
      <c r="E61" s="2044">
        <v>4756</v>
      </c>
      <c r="F61" s="2040" t="s">
        <v>1040</v>
      </c>
      <c r="G61" s="2044"/>
      <c r="H61" s="2035" t="s">
        <v>1041</v>
      </c>
      <c r="I61" s="2036"/>
      <c r="J61" s="2036"/>
      <c r="K61" s="2036"/>
      <c r="L61" s="1070"/>
      <c r="M61" s="1329"/>
      <c r="N61" s="2037"/>
      <c r="O61" s="2038"/>
      <c r="P61" s="1072"/>
    </row>
    <row r="62" spans="1:16" ht="32.1" customHeight="1" x14ac:dyDescent="0.25">
      <c r="A62" s="2031">
        <v>51</v>
      </c>
      <c r="B62" s="2032" t="s">
        <v>1051</v>
      </c>
      <c r="C62" s="2039">
        <v>39930</v>
      </c>
      <c r="D62" s="2044">
        <v>281300</v>
      </c>
      <c r="E62" s="2044">
        <v>281300</v>
      </c>
      <c r="F62" s="2035" t="s">
        <v>1052</v>
      </c>
      <c r="G62" s="2044"/>
      <c r="H62" s="2035" t="s">
        <v>1041</v>
      </c>
      <c r="I62" s="2036"/>
      <c r="J62" s="2036"/>
      <c r="K62" s="2036"/>
      <c r="L62" s="1070"/>
      <c r="M62" s="1329"/>
      <c r="N62" s="2037"/>
      <c r="O62" s="2038"/>
      <c r="P62" s="1072"/>
    </row>
    <row r="63" spans="1:16" ht="32.1" customHeight="1" x14ac:dyDescent="0.25">
      <c r="A63" s="2031">
        <v>52</v>
      </c>
      <c r="B63" s="2032" t="s">
        <v>1053</v>
      </c>
      <c r="C63" s="2039">
        <v>39932</v>
      </c>
      <c r="D63" s="2044">
        <v>65940</v>
      </c>
      <c r="E63" s="2044">
        <v>65940</v>
      </c>
      <c r="F63" s="2035" t="s">
        <v>1054</v>
      </c>
      <c r="G63" s="2044"/>
      <c r="H63" s="2035" t="s">
        <v>1055</v>
      </c>
      <c r="I63" s="2036"/>
      <c r="J63" s="2036"/>
      <c r="K63" s="2036"/>
      <c r="L63" s="1070"/>
      <c r="M63" s="1329"/>
      <c r="N63" s="2037"/>
      <c r="O63" s="2038"/>
      <c r="P63" s="1072"/>
    </row>
    <row r="64" spans="1:16" ht="15.95" customHeight="1" x14ac:dyDescent="0.25">
      <c r="A64" s="2031">
        <v>53</v>
      </c>
      <c r="B64" s="2032" t="s">
        <v>1056</v>
      </c>
      <c r="C64" s="2039">
        <v>39952</v>
      </c>
      <c r="D64" s="2044">
        <v>8932</v>
      </c>
      <c r="E64" s="2044">
        <v>8932</v>
      </c>
      <c r="F64" s="2040" t="s">
        <v>1057</v>
      </c>
      <c r="G64" s="2044"/>
      <c r="H64" s="2035" t="s">
        <v>1058</v>
      </c>
      <c r="I64" s="2036"/>
      <c r="J64" s="2036"/>
      <c r="K64" s="2036"/>
      <c r="L64" s="1070"/>
      <c r="M64" s="1329"/>
      <c r="N64" s="2037"/>
      <c r="O64" s="2038"/>
      <c r="P64" s="1072"/>
    </row>
    <row r="65" spans="1:16" ht="32.1" customHeight="1" x14ac:dyDescent="0.25">
      <c r="A65" s="2031">
        <v>54</v>
      </c>
      <c r="B65" s="2032" t="s">
        <v>1059</v>
      </c>
      <c r="C65" s="2039">
        <v>39970</v>
      </c>
      <c r="D65" s="2044">
        <v>38106</v>
      </c>
      <c r="E65" s="2044">
        <v>38106</v>
      </c>
      <c r="F65" s="2040" t="s">
        <v>1060</v>
      </c>
      <c r="G65" s="2044"/>
      <c r="H65" s="2035" t="s">
        <v>1061</v>
      </c>
      <c r="I65" s="2036"/>
      <c r="J65" s="2036"/>
      <c r="K65" s="2036"/>
      <c r="L65" s="1070"/>
      <c r="M65" s="1329"/>
      <c r="N65" s="2037"/>
      <c r="O65" s="2038"/>
      <c r="P65" s="1072"/>
    </row>
    <row r="66" spans="1:16" ht="32.1" customHeight="1" x14ac:dyDescent="0.25">
      <c r="A66" s="2031">
        <v>55</v>
      </c>
      <c r="B66" s="2032" t="s">
        <v>1062</v>
      </c>
      <c r="C66" s="2039">
        <v>40007</v>
      </c>
      <c r="D66" s="2044">
        <v>36888</v>
      </c>
      <c r="E66" s="2044">
        <v>36888</v>
      </c>
      <c r="F66" s="2040" t="s">
        <v>1063</v>
      </c>
      <c r="G66" s="2044"/>
      <c r="H66" s="2035" t="s">
        <v>1061</v>
      </c>
      <c r="I66" s="2036"/>
      <c r="J66" s="2036"/>
      <c r="K66" s="2036"/>
      <c r="L66" s="1070"/>
      <c r="M66" s="1329"/>
      <c r="N66" s="2037"/>
      <c r="O66" s="2038"/>
      <c r="P66" s="1072"/>
    </row>
    <row r="67" spans="1:16" ht="15.95" customHeight="1" x14ac:dyDescent="0.25">
      <c r="A67" s="2031">
        <v>56</v>
      </c>
      <c r="B67" s="2032" t="s">
        <v>1064</v>
      </c>
      <c r="C67" s="2039">
        <v>40007</v>
      </c>
      <c r="D67" s="2044">
        <v>231049.05</v>
      </c>
      <c r="E67" s="2044">
        <v>231049.05</v>
      </c>
      <c r="F67" s="2040" t="s">
        <v>1065</v>
      </c>
      <c r="G67" s="2044"/>
      <c r="H67" s="2035" t="s">
        <v>1066</v>
      </c>
      <c r="I67" s="2036"/>
      <c r="J67" s="2036"/>
      <c r="K67" s="2036"/>
      <c r="L67" s="1070"/>
      <c r="M67" s="1329"/>
      <c r="N67" s="2037"/>
      <c r="O67" s="2038"/>
      <c r="P67" s="1072"/>
    </row>
    <row r="68" spans="1:16" ht="15.95" customHeight="1" x14ac:dyDescent="0.25">
      <c r="A68" s="2031">
        <v>57</v>
      </c>
      <c r="B68" s="2032" t="s">
        <v>1067</v>
      </c>
      <c r="C68" s="2039">
        <v>40015</v>
      </c>
      <c r="D68" s="2044">
        <v>127600</v>
      </c>
      <c r="E68" s="2044">
        <v>127600</v>
      </c>
      <c r="F68" s="2040" t="s">
        <v>1068</v>
      </c>
      <c r="G68" s="2044"/>
      <c r="H68" s="2035" t="s">
        <v>1069</v>
      </c>
      <c r="I68" s="2036"/>
      <c r="J68" s="2036"/>
      <c r="K68" s="2036"/>
      <c r="L68" s="1070"/>
      <c r="M68" s="1329"/>
      <c r="N68" s="2037"/>
      <c r="O68" s="2038"/>
      <c r="P68" s="1072"/>
    </row>
    <row r="69" spans="1:16" ht="32.1" customHeight="1" x14ac:dyDescent="0.25">
      <c r="A69" s="2031">
        <v>58</v>
      </c>
      <c r="B69" s="2032" t="s">
        <v>1070</v>
      </c>
      <c r="C69" s="2039">
        <v>40015</v>
      </c>
      <c r="D69" s="2044">
        <v>32814.080000000002</v>
      </c>
      <c r="E69" s="2044">
        <v>32814.080000000002</v>
      </c>
      <c r="F69" s="2040" t="s">
        <v>1071</v>
      </c>
      <c r="G69" s="2044"/>
      <c r="H69" s="2035" t="s">
        <v>1072</v>
      </c>
      <c r="I69" s="2036"/>
      <c r="J69" s="2036"/>
      <c r="K69" s="2036"/>
      <c r="L69" s="1070"/>
      <c r="M69" s="1329"/>
      <c r="N69" s="2037"/>
      <c r="O69" s="2038"/>
      <c r="P69" s="1072"/>
    </row>
    <row r="70" spans="1:16" ht="32.1" customHeight="1" x14ac:dyDescent="0.25">
      <c r="A70" s="2031">
        <v>59</v>
      </c>
      <c r="B70" s="2032" t="s">
        <v>1073</v>
      </c>
      <c r="C70" s="2039">
        <v>40016</v>
      </c>
      <c r="D70" s="2044">
        <v>228833.91</v>
      </c>
      <c r="E70" s="2044">
        <v>228833.91</v>
      </c>
      <c r="F70" s="2040" t="s">
        <v>1074</v>
      </c>
      <c r="G70" s="2044"/>
      <c r="H70" s="2035" t="s">
        <v>1075</v>
      </c>
      <c r="I70" s="2036"/>
      <c r="J70" s="2036"/>
      <c r="K70" s="2036"/>
      <c r="L70" s="1070"/>
      <c r="M70" s="1329"/>
      <c r="N70" s="2037"/>
      <c r="O70" s="2038"/>
      <c r="P70" s="1072"/>
    </row>
    <row r="71" spans="1:16" ht="32.1" customHeight="1" x14ac:dyDescent="0.25">
      <c r="A71" s="2031">
        <v>60</v>
      </c>
      <c r="B71" s="2032" t="s">
        <v>1076</v>
      </c>
      <c r="C71" s="2039">
        <v>40037</v>
      </c>
      <c r="D71" s="2044">
        <v>15080</v>
      </c>
      <c r="E71" s="2044">
        <v>15080</v>
      </c>
      <c r="F71" s="2040" t="s">
        <v>1068</v>
      </c>
      <c r="G71" s="2044"/>
      <c r="H71" s="2035" t="s">
        <v>1077</v>
      </c>
      <c r="I71" s="2036"/>
      <c r="J71" s="2036"/>
      <c r="K71" s="2036"/>
      <c r="L71" s="1070"/>
      <c r="M71" s="1329"/>
      <c r="N71" s="2037"/>
      <c r="O71" s="2038"/>
      <c r="P71" s="1072"/>
    </row>
    <row r="72" spans="1:16" ht="32.1" customHeight="1" x14ac:dyDescent="0.25">
      <c r="A72" s="2031">
        <v>61</v>
      </c>
      <c r="B72" s="2032" t="s">
        <v>1078</v>
      </c>
      <c r="C72" s="2039">
        <v>40038</v>
      </c>
      <c r="D72" s="2044">
        <v>57076.639999999999</v>
      </c>
      <c r="E72" s="2044">
        <v>57076.639999999999</v>
      </c>
      <c r="F72" s="2040" t="s">
        <v>1071</v>
      </c>
      <c r="G72" s="2044"/>
      <c r="H72" s="2035" t="s">
        <v>1033</v>
      </c>
      <c r="I72" s="2036"/>
      <c r="J72" s="2036"/>
      <c r="K72" s="2036"/>
      <c r="L72" s="1070"/>
      <c r="M72" s="1329"/>
      <c r="N72" s="2037"/>
      <c r="O72" s="2038"/>
      <c r="P72" s="1072"/>
    </row>
    <row r="73" spans="1:16" ht="32.1" customHeight="1" x14ac:dyDescent="0.25">
      <c r="A73" s="2031">
        <v>62</v>
      </c>
      <c r="B73" s="2032" t="s">
        <v>1079</v>
      </c>
      <c r="C73" s="2039">
        <v>40039</v>
      </c>
      <c r="D73" s="2044">
        <v>322265</v>
      </c>
      <c r="E73" s="2044">
        <v>322265</v>
      </c>
      <c r="F73" s="2035" t="s">
        <v>1080</v>
      </c>
      <c r="G73" s="2044"/>
      <c r="H73" s="2035" t="s">
        <v>1081</v>
      </c>
      <c r="I73" s="2036"/>
      <c r="J73" s="2036"/>
      <c r="K73" s="2036"/>
      <c r="L73" s="1070"/>
      <c r="M73" s="1329"/>
      <c r="N73" s="2037"/>
      <c r="O73" s="2038"/>
      <c r="P73" s="1072"/>
    </row>
    <row r="74" spans="1:16" ht="32.1" customHeight="1" x14ac:dyDescent="0.25">
      <c r="A74" s="2031">
        <v>63</v>
      </c>
      <c r="B74" s="2032" t="s">
        <v>1082</v>
      </c>
      <c r="C74" s="2039">
        <v>40039</v>
      </c>
      <c r="D74" s="2044">
        <v>90047.32</v>
      </c>
      <c r="E74" s="2044">
        <v>90047.32</v>
      </c>
      <c r="F74" s="2040" t="s">
        <v>1071</v>
      </c>
      <c r="G74" s="2044"/>
      <c r="H74" s="2035" t="s">
        <v>1072</v>
      </c>
      <c r="I74" s="2036"/>
      <c r="J74" s="2036"/>
      <c r="K74" s="2036"/>
      <c r="L74" s="1070"/>
      <c r="M74" s="1329"/>
      <c r="N74" s="2037"/>
      <c r="O74" s="2038"/>
      <c r="P74" s="1072"/>
    </row>
    <row r="75" spans="1:16" ht="15.95" customHeight="1" x14ac:dyDescent="0.25">
      <c r="A75" s="2031">
        <v>64</v>
      </c>
      <c r="B75" s="2032" t="s">
        <v>1083</v>
      </c>
      <c r="C75" s="2039">
        <v>40042</v>
      </c>
      <c r="D75" s="2046">
        <v>40600</v>
      </c>
      <c r="E75" s="2046">
        <v>40600</v>
      </c>
      <c r="F75" s="2040" t="s">
        <v>1084</v>
      </c>
      <c r="G75" s="2046"/>
      <c r="H75" s="2035" t="s">
        <v>1085</v>
      </c>
      <c r="I75" s="2036"/>
      <c r="J75" s="2036"/>
      <c r="K75" s="2036"/>
      <c r="L75" s="1070"/>
      <c r="M75" s="1329"/>
      <c r="N75" s="2037"/>
      <c r="O75" s="2038"/>
      <c r="P75" s="1072"/>
    </row>
    <row r="76" spans="1:16" ht="15.95" customHeight="1" x14ac:dyDescent="0.25">
      <c r="A76" s="2031">
        <v>65</v>
      </c>
      <c r="B76" s="2032" t="s">
        <v>1086</v>
      </c>
      <c r="C76" s="2039">
        <v>40049</v>
      </c>
      <c r="D76" s="2046">
        <v>499515</v>
      </c>
      <c r="E76" s="2046">
        <v>499515</v>
      </c>
      <c r="F76" s="2040" t="s">
        <v>1087</v>
      </c>
      <c r="G76" s="2046"/>
      <c r="H76" s="2035" t="s">
        <v>1088</v>
      </c>
      <c r="I76" s="2036"/>
      <c r="J76" s="2036"/>
      <c r="K76" s="2036"/>
      <c r="L76" s="1070"/>
      <c r="M76" s="1329"/>
      <c r="N76" s="2037"/>
      <c r="O76" s="2038"/>
      <c r="P76" s="1072"/>
    </row>
    <row r="77" spans="1:16" ht="32.1" customHeight="1" x14ac:dyDescent="0.25">
      <c r="A77" s="2031">
        <v>66</v>
      </c>
      <c r="B77" s="2032" t="s">
        <v>1089</v>
      </c>
      <c r="C77" s="2039">
        <v>40050</v>
      </c>
      <c r="D77" s="2044">
        <v>19900</v>
      </c>
      <c r="E77" s="2044">
        <v>19900</v>
      </c>
      <c r="F77" s="2040" t="s">
        <v>1090</v>
      </c>
      <c r="G77" s="2044"/>
      <c r="H77" s="2035" t="s">
        <v>1026</v>
      </c>
      <c r="I77" s="2036"/>
      <c r="J77" s="2036"/>
      <c r="K77" s="2036"/>
      <c r="L77" s="1070"/>
      <c r="M77" s="1329"/>
      <c r="N77" s="2037"/>
      <c r="O77" s="2038"/>
      <c r="P77" s="1072"/>
    </row>
    <row r="78" spans="1:16" ht="32.1" customHeight="1" x14ac:dyDescent="0.25">
      <c r="A78" s="2031">
        <v>67</v>
      </c>
      <c r="B78" s="2032" t="s">
        <v>1091</v>
      </c>
      <c r="C78" s="2039">
        <v>40050</v>
      </c>
      <c r="D78" s="2044">
        <v>135418.4</v>
      </c>
      <c r="E78" s="2044">
        <v>135418.4</v>
      </c>
      <c r="F78" s="2035" t="s">
        <v>1092</v>
      </c>
      <c r="G78" s="2044"/>
      <c r="H78" s="2035" t="s">
        <v>1093</v>
      </c>
      <c r="I78" s="2036"/>
      <c r="J78" s="2036"/>
      <c r="K78" s="2036"/>
      <c r="L78" s="1070"/>
      <c r="M78" s="1329"/>
      <c r="N78" s="2037"/>
      <c r="O78" s="2038"/>
      <c r="P78" s="1072"/>
    </row>
    <row r="79" spans="1:16" ht="32.1" customHeight="1" x14ac:dyDescent="0.25">
      <c r="A79" s="2031">
        <v>68</v>
      </c>
      <c r="B79" s="2032" t="s">
        <v>1094</v>
      </c>
      <c r="C79" s="2039">
        <v>40058</v>
      </c>
      <c r="D79" s="2044">
        <v>6177</v>
      </c>
      <c r="E79" s="2044">
        <v>6177</v>
      </c>
      <c r="F79" s="2040" t="s">
        <v>1095</v>
      </c>
      <c r="G79" s="2044"/>
      <c r="H79" s="2035" t="s">
        <v>1081</v>
      </c>
      <c r="I79" s="2036"/>
      <c r="J79" s="2036"/>
      <c r="K79" s="2036"/>
      <c r="L79" s="1070"/>
      <c r="M79" s="1329"/>
      <c r="N79" s="2037"/>
      <c r="O79" s="2038"/>
      <c r="P79" s="1072"/>
    </row>
    <row r="80" spans="1:16" ht="32.1" customHeight="1" x14ac:dyDescent="0.25">
      <c r="A80" s="2031">
        <v>69</v>
      </c>
      <c r="B80" s="2032" t="s">
        <v>1096</v>
      </c>
      <c r="C80" s="2039">
        <v>40058</v>
      </c>
      <c r="D80" s="2044">
        <v>27608</v>
      </c>
      <c r="E80" s="2044">
        <v>27608</v>
      </c>
      <c r="F80" s="2040" t="s">
        <v>1095</v>
      </c>
      <c r="G80" s="2044"/>
      <c r="H80" s="2035" t="s">
        <v>1081</v>
      </c>
      <c r="I80" s="2036"/>
      <c r="J80" s="2036"/>
      <c r="K80" s="2036"/>
      <c r="L80" s="1070"/>
      <c r="M80" s="1329"/>
      <c r="N80" s="2037"/>
      <c r="O80" s="2038"/>
      <c r="P80" s="1072"/>
    </row>
    <row r="81" spans="1:16" ht="32.1" customHeight="1" x14ac:dyDescent="0.25">
      <c r="A81" s="2031">
        <v>70</v>
      </c>
      <c r="B81" s="2032" t="s">
        <v>1097</v>
      </c>
      <c r="C81" s="2039">
        <v>40059</v>
      </c>
      <c r="D81" s="2044">
        <v>120338.4</v>
      </c>
      <c r="E81" s="2044">
        <v>120338.4</v>
      </c>
      <c r="F81" s="2035" t="s">
        <v>1092</v>
      </c>
      <c r="G81" s="2044"/>
      <c r="H81" s="2035" t="s">
        <v>1093</v>
      </c>
      <c r="I81" s="2036"/>
      <c r="J81" s="2036"/>
      <c r="K81" s="2036"/>
      <c r="L81" s="1070"/>
      <c r="M81" s="1329"/>
      <c r="N81" s="2037"/>
      <c r="O81" s="2038"/>
      <c r="P81" s="1072"/>
    </row>
    <row r="82" spans="1:16" ht="32.1" customHeight="1" x14ac:dyDescent="0.25">
      <c r="A82" s="2031">
        <v>71</v>
      </c>
      <c r="B82" s="2032" t="s">
        <v>1098</v>
      </c>
      <c r="C82" s="2039">
        <v>40065</v>
      </c>
      <c r="D82" s="2044">
        <v>251082</v>
      </c>
      <c r="E82" s="2044">
        <v>251082</v>
      </c>
      <c r="F82" s="2035" t="s">
        <v>1092</v>
      </c>
      <c r="G82" s="2044"/>
      <c r="H82" s="2035" t="s">
        <v>1093</v>
      </c>
      <c r="I82" s="2036"/>
      <c r="J82" s="2036"/>
      <c r="K82" s="2036"/>
      <c r="L82" s="1070"/>
      <c r="M82" s="1329"/>
      <c r="N82" s="2037"/>
      <c r="O82" s="2038"/>
      <c r="P82" s="1072"/>
    </row>
    <row r="83" spans="1:16" ht="32.1" customHeight="1" x14ac:dyDescent="0.25">
      <c r="A83" s="2031">
        <v>72</v>
      </c>
      <c r="B83" s="2032" t="s">
        <v>1099</v>
      </c>
      <c r="C83" s="2039">
        <v>40070</v>
      </c>
      <c r="D83" s="2044">
        <v>19796</v>
      </c>
      <c r="E83" s="2044">
        <v>19796</v>
      </c>
      <c r="F83" s="2035" t="s">
        <v>1100</v>
      </c>
      <c r="G83" s="2044"/>
      <c r="H83" s="2035" t="s">
        <v>1101</v>
      </c>
      <c r="I83" s="2036"/>
      <c r="J83" s="2036"/>
      <c r="K83" s="2036"/>
      <c r="L83" s="1070"/>
      <c r="M83" s="1329"/>
      <c r="N83" s="2037"/>
      <c r="O83" s="2038"/>
      <c r="P83" s="1072"/>
    </row>
    <row r="84" spans="1:16" ht="32.1" customHeight="1" x14ac:dyDescent="0.25">
      <c r="A84" s="2031">
        <v>73</v>
      </c>
      <c r="B84" s="2032" t="s">
        <v>1102</v>
      </c>
      <c r="C84" s="2039">
        <v>40072</v>
      </c>
      <c r="D84" s="2044">
        <v>272478.2</v>
      </c>
      <c r="E84" s="2044">
        <v>272478.2</v>
      </c>
      <c r="F84" s="2040" t="s">
        <v>1095</v>
      </c>
      <c r="G84" s="2044"/>
      <c r="H84" s="2035" t="s">
        <v>1081</v>
      </c>
      <c r="I84" s="2036"/>
      <c r="J84" s="2036"/>
      <c r="K84" s="2036"/>
      <c r="L84" s="1070"/>
      <c r="M84" s="1329"/>
      <c r="N84" s="2037"/>
      <c r="O84" s="2038"/>
      <c r="P84" s="1072"/>
    </row>
    <row r="85" spans="1:16" ht="32.1" customHeight="1" x14ac:dyDescent="0.25">
      <c r="A85" s="2031">
        <v>74</v>
      </c>
      <c r="B85" s="2032" t="s">
        <v>1103</v>
      </c>
      <c r="C85" s="2039">
        <v>40076</v>
      </c>
      <c r="D85" s="2044">
        <v>29529.98</v>
      </c>
      <c r="E85" s="2044">
        <v>29529.98</v>
      </c>
      <c r="F85" s="2040" t="s">
        <v>1090</v>
      </c>
      <c r="G85" s="2044"/>
      <c r="H85" s="2035" t="s">
        <v>1026</v>
      </c>
      <c r="I85" s="2036"/>
      <c r="J85" s="2036"/>
      <c r="K85" s="2036"/>
      <c r="L85" s="1070"/>
      <c r="M85" s="1329"/>
      <c r="N85" s="2037"/>
      <c r="O85" s="2038"/>
      <c r="P85" s="1072"/>
    </row>
    <row r="86" spans="1:16" ht="15.95" customHeight="1" x14ac:dyDescent="0.25">
      <c r="A86" s="2031">
        <v>75</v>
      </c>
      <c r="B86" s="2032" t="s">
        <v>1104</v>
      </c>
      <c r="C86" s="2039">
        <v>40084</v>
      </c>
      <c r="D86" s="2044">
        <v>67048</v>
      </c>
      <c r="E86" s="2044">
        <v>67048</v>
      </c>
      <c r="F86" s="2040" t="s">
        <v>1095</v>
      </c>
      <c r="G86" s="2044"/>
      <c r="H86" s="2035" t="s">
        <v>1081</v>
      </c>
      <c r="I86" s="2036"/>
      <c r="J86" s="2036"/>
      <c r="K86" s="2036"/>
      <c r="L86" s="1070"/>
      <c r="M86" s="1329"/>
      <c r="N86" s="2037"/>
      <c r="O86" s="2038"/>
      <c r="P86" s="1072"/>
    </row>
    <row r="87" spans="1:16" ht="15.95" customHeight="1" x14ac:dyDescent="0.25">
      <c r="A87" s="2031">
        <v>76</v>
      </c>
      <c r="B87" s="2032" t="s">
        <v>1105</v>
      </c>
      <c r="C87" s="2039">
        <v>40084</v>
      </c>
      <c r="D87" s="2044">
        <v>26680</v>
      </c>
      <c r="E87" s="2044">
        <v>26680</v>
      </c>
      <c r="F87" s="2040" t="s">
        <v>1095</v>
      </c>
      <c r="G87" s="2044"/>
      <c r="H87" s="2035" t="s">
        <v>1081</v>
      </c>
      <c r="I87" s="2036"/>
      <c r="J87" s="2036"/>
      <c r="K87" s="2036"/>
      <c r="L87" s="1070"/>
      <c r="M87" s="1329"/>
      <c r="N87" s="2037"/>
      <c r="O87" s="2038"/>
      <c r="P87" s="1072"/>
    </row>
    <row r="88" spans="1:16" ht="15.95" customHeight="1" x14ac:dyDescent="0.25">
      <c r="A88" s="2031">
        <v>77</v>
      </c>
      <c r="B88" s="2032" t="s">
        <v>1106</v>
      </c>
      <c r="C88" s="2039">
        <v>40087</v>
      </c>
      <c r="D88" s="2044">
        <v>18942.8</v>
      </c>
      <c r="E88" s="2044">
        <v>18942.8</v>
      </c>
      <c r="F88" s="2040" t="s">
        <v>1071</v>
      </c>
      <c r="G88" s="2044"/>
      <c r="H88" s="2035" t="s">
        <v>1107</v>
      </c>
      <c r="I88" s="2036"/>
      <c r="J88" s="2036"/>
      <c r="K88" s="2036"/>
      <c r="L88" s="1070"/>
      <c r="M88" s="1329"/>
      <c r="N88" s="2037"/>
      <c r="O88" s="2038"/>
      <c r="P88" s="1072"/>
    </row>
    <row r="89" spans="1:16" ht="15.95" customHeight="1" x14ac:dyDescent="0.25">
      <c r="A89" s="2031">
        <v>78</v>
      </c>
      <c r="B89" s="2032" t="s">
        <v>1108</v>
      </c>
      <c r="C89" s="2039">
        <v>40087</v>
      </c>
      <c r="D89" s="2044">
        <v>19043.72</v>
      </c>
      <c r="E89" s="2044">
        <v>19043.72</v>
      </c>
      <c r="F89" s="2040" t="s">
        <v>1071</v>
      </c>
      <c r="G89" s="2044"/>
      <c r="H89" s="2035" t="s">
        <v>1107</v>
      </c>
      <c r="I89" s="2036"/>
      <c r="J89" s="2036"/>
      <c r="K89" s="2036"/>
      <c r="L89" s="1070"/>
      <c r="M89" s="1329"/>
      <c r="N89" s="2037"/>
      <c r="O89" s="2038"/>
      <c r="P89" s="1072"/>
    </row>
    <row r="90" spans="1:16" ht="15.95" customHeight="1" x14ac:dyDescent="0.25">
      <c r="A90" s="2031">
        <v>79</v>
      </c>
      <c r="B90" s="2032" t="s">
        <v>1109</v>
      </c>
      <c r="C90" s="2039">
        <v>40092</v>
      </c>
      <c r="D90" s="2044">
        <v>63251.32</v>
      </c>
      <c r="E90" s="2044">
        <v>63251.32</v>
      </c>
      <c r="F90" s="2040" t="s">
        <v>1071</v>
      </c>
      <c r="G90" s="2044"/>
      <c r="H90" s="2035" t="s">
        <v>1110</v>
      </c>
      <c r="I90" s="2036"/>
      <c r="J90" s="2036"/>
      <c r="K90" s="2036"/>
      <c r="L90" s="1070"/>
      <c r="M90" s="1329"/>
      <c r="N90" s="2037"/>
      <c r="O90" s="2038"/>
      <c r="P90" s="1072"/>
    </row>
    <row r="91" spans="1:16" ht="15.95" customHeight="1" x14ac:dyDescent="0.25">
      <c r="A91" s="2031">
        <v>80</v>
      </c>
      <c r="B91" s="2032" t="s">
        <v>1111</v>
      </c>
      <c r="C91" s="2039">
        <v>40092</v>
      </c>
      <c r="D91" s="2044">
        <v>7052.75</v>
      </c>
      <c r="E91" s="2044">
        <v>7052.75</v>
      </c>
      <c r="F91" s="2040" t="s">
        <v>1112</v>
      </c>
      <c r="G91" s="2044"/>
      <c r="H91" s="2035" t="s">
        <v>1113</v>
      </c>
      <c r="I91" s="2036"/>
      <c r="J91" s="2036"/>
      <c r="K91" s="2036"/>
      <c r="L91" s="1070"/>
      <c r="M91" s="1329"/>
      <c r="N91" s="2037"/>
      <c r="O91" s="2038"/>
      <c r="P91" s="1072"/>
    </row>
    <row r="92" spans="1:16" ht="32.1" customHeight="1" x14ac:dyDescent="0.25">
      <c r="A92" s="2031">
        <v>81</v>
      </c>
      <c r="B92" s="2032" t="s">
        <v>1086</v>
      </c>
      <c r="C92" s="2039">
        <v>40095</v>
      </c>
      <c r="D92" s="2044">
        <v>17264</v>
      </c>
      <c r="E92" s="2044">
        <v>17264</v>
      </c>
      <c r="F92" s="2035" t="s">
        <v>1100</v>
      </c>
      <c r="G92" s="2044"/>
      <c r="H92" s="2035" t="s">
        <v>1101</v>
      </c>
      <c r="I92" s="2036"/>
      <c r="J92" s="2036"/>
      <c r="K92" s="2036"/>
      <c r="L92" s="1070"/>
      <c r="M92" s="1329"/>
      <c r="N92" s="2037"/>
      <c r="O92" s="2038"/>
      <c r="P92" s="1072"/>
    </row>
    <row r="93" spans="1:16" ht="32.1" customHeight="1" x14ac:dyDescent="0.25">
      <c r="A93" s="2031">
        <v>82</v>
      </c>
      <c r="B93" s="2032" t="s">
        <v>1114</v>
      </c>
      <c r="C93" s="2039">
        <v>40099</v>
      </c>
      <c r="D93" s="2044">
        <v>11229.2</v>
      </c>
      <c r="E93" s="2044">
        <v>11229.2</v>
      </c>
      <c r="F93" s="2035" t="s">
        <v>1100</v>
      </c>
      <c r="G93" s="2044"/>
      <c r="H93" s="2035" t="s">
        <v>1041</v>
      </c>
      <c r="I93" s="2036"/>
      <c r="J93" s="2036"/>
      <c r="K93" s="2036"/>
      <c r="L93" s="1070"/>
      <c r="M93" s="1329"/>
      <c r="N93" s="2037"/>
      <c r="O93" s="2038"/>
      <c r="P93" s="1072"/>
    </row>
    <row r="94" spans="1:16" ht="15.95" customHeight="1" x14ac:dyDescent="0.25">
      <c r="A94" s="2031">
        <v>83</v>
      </c>
      <c r="B94" s="2032" t="s">
        <v>1115</v>
      </c>
      <c r="C94" s="2039">
        <v>40108</v>
      </c>
      <c r="D94" s="2044">
        <v>45612.36</v>
      </c>
      <c r="E94" s="2044">
        <v>45612.36</v>
      </c>
      <c r="F94" s="2040" t="s">
        <v>1071</v>
      </c>
      <c r="G94" s="2044"/>
      <c r="H94" s="2035" t="s">
        <v>1116</v>
      </c>
      <c r="I94" s="2036"/>
      <c r="J94" s="2036"/>
      <c r="K94" s="2036"/>
      <c r="L94" s="1070"/>
      <c r="M94" s="1329"/>
      <c r="N94" s="2037"/>
      <c r="O94" s="2038"/>
      <c r="P94" s="1072"/>
    </row>
    <row r="95" spans="1:16" ht="15.95" customHeight="1" x14ac:dyDescent="0.25">
      <c r="A95" s="2031">
        <v>84</v>
      </c>
      <c r="B95" s="2032" t="s">
        <v>1117</v>
      </c>
      <c r="C95" s="2039">
        <v>40115</v>
      </c>
      <c r="D95" s="2044">
        <v>6333.6</v>
      </c>
      <c r="E95" s="2044">
        <v>6333.6</v>
      </c>
      <c r="F95" s="2040" t="s">
        <v>1118</v>
      </c>
      <c r="G95" s="2044"/>
      <c r="H95" s="2035" t="s">
        <v>1119</v>
      </c>
      <c r="I95" s="2036"/>
      <c r="J95" s="2036"/>
      <c r="K95" s="2036"/>
      <c r="L95" s="1070"/>
      <c r="M95" s="1329"/>
      <c r="N95" s="2037"/>
      <c r="O95" s="2038"/>
      <c r="P95" s="1072"/>
    </row>
    <row r="96" spans="1:16" ht="32.1" customHeight="1" x14ac:dyDescent="0.25">
      <c r="A96" s="2031">
        <v>85</v>
      </c>
      <c r="B96" s="2032" t="s">
        <v>1120</v>
      </c>
      <c r="C96" s="2039">
        <v>40119</v>
      </c>
      <c r="D96" s="2044">
        <v>12975</v>
      </c>
      <c r="E96" s="2044">
        <v>12975</v>
      </c>
      <c r="F96" s="2035" t="s">
        <v>1121</v>
      </c>
      <c r="G96" s="2044"/>
      <c r="H96" s="2035" t="s">
        <v>1122</v>
      </c>
      <c r="I96" s="2036"/>
      <c r="J96" s="2036"/>
      <c r="K96" s="2036"/>
      <c r="L96" s="1070"/>
      <c r="M96" s="1329"/>
      <c r="N96" s="2037"/>
      <c r="O96" s="2038"/>
      <c r="P96" s="1072"/>
    </row>
    <row r="97" spans="1:16" ht="32.1" customHeight="1" x14ac:dyDescent="0.25">
      <c r="A97" s="2031">
        <v>86</v>
      </c>
      <c r="B97" s="2032" t="s">
        <v>1123</v>
      </c>
      <c r="C97" s="2039">
        <v>40120</v>
      </c>
      <c r="D97" s="2044">
        <v>17210.400000000001</v>
      </c>
      <c r="E97" s="2044">
        <v>17210.400000000001</v>
      </c>
      <c r="F97" s="2035" t="s">
        <v>1100</v>
      </c>
      <c r="G97" s="2044"/>
      <c r="H97" s="2035" t="s">
        <v>1101</v>
      </c>
      <c r="I97" s="2036"/>
      <c r="J97" s="2036"/>
      <c r="K97" s="2036"/>
      <c r="L97" s="1070"/>
      <c r="M97" s="1329"/>
      <c r="N97" s="2037"/>
      <c r="O97" s="2038"/>
      <c r="P97" s="1072"/>
    </row>
    <row r="98" spans="1:16" ht="32.1" customHeight="1" x14ac:dyDescent="0.25">
      <c r="A98" s="2031">
        <v>87</v>
      </c>
      <c r="B98" s="2032" t="s">
        <v>1083</v>
      </c>
      <c r="C98" s="2039">
        <v>40122</v>
      </c>
      <c r="D98" s="2044">
        <v>88501.04</v>
      </c>
      <c r="E98" s="2044">
        <v>88501.04</v>
      </c>
      <c r="F98" s="2040" t="s">
        <v>1071</v>
      </c>
      <c r="G98" s="2044"/>
      <c r="H98" s="2035" t="s">
        <v>1033</v>
      </c>
      <c r="I98" s="2036"/>
      <c r="J98" s="2036"/>
      <c r="K98" s="2036"/>
      <c r="L98" s="1070"/>
      <c r="M98" s="1329"/>
      <c r="N98" s="2037"/>
      <c r="O98" s="2038"/>
      <c r="P98" s="1072"/>
    </row>
    <row r="99" spans="1:16" ht="32.1" customHeight="1" x14ac:dyDescent="0.25">
      <c r="A99" s="2031">
        <v>88</v>
      </c>
      <c r="B99" s="2032" t="s">
        <v>1124</v>
      </c>
      <c r="C99" s="2039">
        <v>40129</v>
      </c>
      <c r="D99" s="2044">
        <v>27137.040000000001</v>
      </c>
      <c r="E99" s="2044">
        <v>27137.040000000001</v>
      </c>
      <c r="F99" s="2035" t="s">
        <v>1035</v>
      </c>
      <c r="G99" s="2044"/>
      <c r="H99" s="2035" t="s">
        <v>1125</v>
      </c>
      <c r="I99" s="2036"/>
      <c r="J99" s="2036"/>
      <c r="K99" s="2036"/>
      <c r="L99" s="1070"/>
      <c r="M99" s="1329"/>
      <c r="N99" s="2037"/>
      <c r="O99" s="2038"/>
      <c r="P99" s="1072"/>
    </row>
    <row r="100" spans="1:16" ht="32.1" customHeight="1" x14ac:dyDescent="0.25">
      <c r="A100" s="2031">
        <v>89</v>
      </c>
      <c r="B100" s="2032" t="s">
        <v>1056</v>
      </c>
      <c r="C100" s="2039">
        <v>40137</v>
      </c>
      <c r="D100" s="2044">
        <v>5586.88</v>
      </c>
      <c r="E100" s="2044">
        <v>5586.88</v>
      </c>
      <c r="F100" s="2035" t="s">
        <v>1100</v>
      </c>
      <c r="G100" s="2044"/>
      <c r="H100" s="2035" t="s">
        <v>1101</v>
      </c>
      <c r="I100" s="2036"/>
      <c r="J100" s="2036"/>
      <c r="K100" s="2036"/>
      <c r="L100" s="1070"/>
      <c r="M100" s="1329"/>
      <c r="N100" s="2037"/>
      <c r="O100" s="2038"/>
      <c r="P100" s="1072"/>
    </row>
    <row r="101" spans="1:16" ht="32.1" customHeight="1" x14ac:dyDescent="0.25">
      <c r="A101" s="2031">
        <v>90</v>
      </c>
      <c r="B101" s="2032" t="s">
        <v>1126</v>
      </c>
      <c r="C101" s="2039">
        <v>40137</v>
      </c>
      <c r="D101" s="2044">
        <v>19624.400000000001</v>
      </c>
      <c r="E101" s="2044">
        <v>19624.400000000001</v>
      </c>
      <c r="F101" s="2035" t="s">
        <v>1100</v>
      </c>
      <c r="G101" s="2044"/>
      <c r="H101" s="2035" t="s">
        <v>1041</v>
      </c>
      <c r="I101" s="2036"/>
      <c r="J101" s="2036"/>
      <c r="K101" s="2036"/>
      <c r="L101" s="1070"/>
      <c r="M101" s="1329"/>
      <c r="N101" s="2037"/>
      <c r="O101" s="2038"/>
      <c r="P101" s="1072"/>
    </row>
    <row r="102" spans="1:16" ht="32.1" customHeight="1" x14ac:dyDescent="0.25">
      <c r="A102" s="2031">
        <v>91</v>
      </c>
      <c r="B102" s="2032" t="s">
        <v>1127</v>
      </c>
      <c r="C102" s="2039">
        <v>40137</v>
      </c>
      <c r="D102" s="2044">
        <v>11877.6</v>
      </c>
      <c r="E102" s="2044">
        <v>11877.6</v>
      </c>
      <c r="F102" s="2035" t="s">
        <v>1100</v>
      </c>
      <c r="G102" s="2044"/>
      <c r="H102" s="2035" t="s">
        <v>1041</v>
      </c>
      <c r="I102" s="2036"/>
      <c r="J102" s="2036"/>
      <c r="K102" s="2036"/>
      <c r="L102" s="1070"/>
      <c r="M102" s="1329"/>
      <c r="N102" s="2037"/>
      <c r="O102" s="2038"/>
      <c r="P102" s="1072"/>
    </row>
    <row r="103" spans="1:16" ht="15.95" customHeight="1" x14ac:dyDescent="0.25">
      <c r="A103" s="2031">
        <v>92</v>
      </c>
      <c r="B103" s="2032" t="s">
        <v>1114</v>
      </c>
      <c r="C103" s="2039">
        <v>40141</v>
      </c>
      <c r="D103" s="2044">
        <v>22569.89</v>
      </c>
      <c r="E103" s="2044">
        <v>22569.89</v>
      </c>
      <c r="F103" s="2047" t="s">
        <v>1128</v>
      </c>
      <c r="G103" s="2044"/>
      <c r="H103" s="2048" t="s">
        <v>1129</v>
      </c>
      <c r="I103" s="2036"/>
      <c r="J103" s="2036"/>
      <c r="K103" s="2036"/>
      <c r="L103" s="1070"/>
      <c r="M103" s="1329"/>
      <c r="N103" s="2037"/>
      <c r="O103" s="2038"/>
      <c r="P103" s="1072"/>
    </row>
    <row r="104" spans="1:16" ht="32.1" customHeight="1" x14ac:dyDescent="0.25">
      <c r="A104" s="2031">
        <v>93</v>
      </c>
      <c r="B104" s="2032" t="s">
        <v>1130</v>
      </c>
      <c r="C104" s="2039">
        <v>40149</v>
      </c>
      <c r="D104" s="2044">
        <v>23242.400000000001</v>
      </c>
      <c r="E104" s="2044">
        <v>23242.400000000001</v>
      </c>
      <c r="F104" s="2047" t="s">
        <v>1131</v>
      </c>
      <c r="G104" s="2044"/>
      <c r="H104" s="2048" t="s">
        <v>1132</v>
      </c>
      <c r="I104" s="2036"/>
      <c r="J104" s="2036"/>
      <c r="K104" s="2036"/>
      <c r="L104" s="1070"/>
      <c r="M104" s="1329"/>
      <c r="N104" s="2037"/>
      <c r="O104" s="2038"/>
      <c r="P104" s="1072"/>
    </row>
    <row r="105" spans="1:16" ht="32.1" customHeight="1" x14ac:dyDescent="0.25">
      <c r="A105" s="2031">
        <v>94</v>
      </c>
      <c r="B105" s="2032" t="s">
        <v>1133</v>
      </c>
      <c r="C105" s="2039">
        <v>40154</v>
      </c>
      <c r="D105" s="2044">
        <v>49186.3</v>
      </c>
      <c r="E105" s="2044">
        <v>49186.3</v>
      </c>
      <c r="F105" s="2047" t="s">
        <v>1131</v>
      </c>
      <c r="G105" s="2044"/>
      <c r="H105" s="2048" t="s">
        <v>1132</v>
      </c>
      <c r="I105" s="2036"/>
      <c r="J105" s="2036"/>
      <c r="K105" s="2036"/>
      <c r="L105" s="1070"/>
      <c r="M105" s="1329"/>
      <c r="N105" s="2037"/>
      <c r="O105" s="2038"/>
      <c r="P105" s="1072"/>
    </row>
    <row r="106" spans="1:16" ht="32.1" customHeight="1" x14ac:dyDescent="0.25">
      <c r="A106" s="2031">
        <v>95</v>
      </c>
      <c r="B106" s="2032" t="s">
        <v>1134</v>
      </c>
      <c r="C106" s="2039">
        <v>40155</v>
      </c>
      <c r="D106" s="2044">
        <v>12538.8</v>
      </c>
      <c r="E106" s="2044">
        <v>12538.8</v>
      </c>
      <c r="F106" s="2035" t="s">
        <v>1100</v>
      </c>
      <c r="G106" s="2044"/>
      <c r="H106" s="2035" t="s">
        <v>1041</v>
      </c>
      <c r="I106" s="2036"/>
      <c r="J106" s="2036"/>
      <c r="K106" s="2036"/>
      <c r="L106" s="1070"/>
      <c r="M106" s="1329"/>
      <c r="N106" s="2037"/>
      <c r="O106" s="2038"/>
      <c r="P106" s="1072"/>
    </row>
    <row r="107" spans="1:16" ht="32.1" customHeight="1" x14ac:dyDescent="0.25">
      <c r="A107" s="2031">
        <v>96</v>
      </c>
      <c r="B107" s="2032" t="s">
        <v>1031</v>
      </c>
      <c r="C107" s="2039">
        <v>40155</v>
      </c>
      <c r="D107" s="2044">
        <v>8478.7999999999993</v>
      </c>
      <c r="E107" s="2044">
        <v>8478.7999999999993</v>
      </c>
      <c r="F107" s="2035" t="s">
        <v>1100</v>
      </c>
      <c r="G107" s="2044"/>
      <c r="H107" s="2035" t="s">
        <v>1041</v>
      </c>
      <c r="I107" s="2036"/>
      <c r="J107" s="2036"/>
      <c r="K107" s="2036"/>
      <c r="L107" s="1070"/>
      <c r="M107" s="1329"/>
      <c r="N107" s="2037"/>
      <c r="O107" s="2038"/>
      <c r="P107" s="1072"/>
    </row>
    <row r="108" spans="1:16" ht="32.1" customHeight="1" x14ac:dyDescent="0.25">
      <c r="A108" s="2031">
        <v>97</v>
      </c>
      <c r="B108" s="2032" t="s">
        <v>1135</v>
      </c>
      <c r="C108" s="2039">
        <v>40155</v>
      </c>
      <c r="D108" s="2044">
        <v>8478.7999999999993</v>
      </c>
      <c r="E108" s="2044">
        <v>8478.7999999999993</v>
      </c>
      <c r="F108" s="2035" t="s">
        <v>1100</v>
      </c>
      <c r="G108" s="2044"/>
      <c r="H108" s="2035" t="s">
        <v>1041</v>
      </c>
      <c r="I108" s="2036"/>
      <c r="J108" s="2036"/>
      <c r="K108" s="2036"/>
      <c r="L108" s="1070"/>
      <c r="M108" s="1329"/>
      <c r="N108" s="2037"/>
      <c r="O108" s="2038"/>
      <c r="P108" s="1072"/>
    </row>
    <row r="109" spans="1:16" ht="32.1" customHeight="1" x14ac:dyDescent="0.25">
      <c r="A109" s="2031">
        <v>98</v>
      </c>
      <c r="B109" s="2032" t="s">
        <v>1136</v>
      </c>
      <c r="C109" s="2039">
        <v>40155</v>
      </c>
      <c r="D109" s="2044">
        <v>10672.4</v>
      </c>
      <c r="E109" s="2044">
        <v>10672.4</v>
      </c>
      <c r="F109" s="2035" t="s">
        <v>1100</v>
      </c>
      <c r="G109" s="2044"/>
      <c r="H109" s="2035" t="s">
        <v>1101</v>
      </c>
      <c r="I109" s="2036"/>
      <c r="J109" s="2036"/>
      <c r="K109" s="2036"/>
      <c r="L109" s="1070"/>
      <c r="M109" s="1329"/>
      <c r="N109" s="2037"/>
      <c r="O109" s="2038"/>
      <c r="P109" s="1072"/>
    </row>
    <row r="110" spans="1:16" ht="15.95" customHeight="1" x14ac:dyDescent="0.25">
      <c r="A110" s="2031">
        <v>99</v>
      </c>
      <c r="B110" s="2032" t="s">
        <v>1137</v>
      </c>
      <c r="C110" s="2039">
        <v>40165</v>
      </c>
      <c r="D110" s="2044">
        <v>52200</v>
      </c>
      <c r="E110" s="2044">
        <v>52200</v>
      </c>
      <c r="F110" s="2040" t="s">
        <v>1068</v>
      </c>
      <c r="G110" s="2044"/>
      <c r="H110" s="2035" t="s">
        <v>1069</v>
      </c>
      <c r="I110" s="2036"/>
      <c r="J110" s="2036"/>
      <c r="K110" s="2036"/>
      <c r="L110" s="1070"/>
      <c r="M110" s="1329"/>
      <c r="N110" s="2037"/>
      <c r="O110" s="2038"/>
      <c r="P110" s="1072"/>
    </row>
    <row r="111" spans="1:16" ht="15.95" customHeight="1" x14ac:dyDescent="0.25">
      <c r="A111" s="2031">
        <v>100</v>
      </c>
      <c r="B111" s="2032" t="s">
        <v>1138</v>
      </c>
      <c r="C111" s="2039">
        <v>40175</v>
      </c>
      <c r="D111" s="2044">
        <v>19314</v>
      </c>
      <c r="E111" s="2044">
        <v>19314</v>
      </c>
      <c r="F111" s="2040" t="s">
        <v>1112</v>
      </c>
      <c r="G111" s="2044"/>
      <c r="H111" s="2035" t="s">
        <v>1139</v>
      </c>
      <c r="I111" s="2036"/>
      <c r="J111" s="2036"/>
      <c r="K111" s="2036"/>
      <c r="L111" s="1070"/>
      <c r="M111" s="1329"/>
      <c r="N111" s="2037"/>
      <c r="O111" s="2038"/>
      <c r="P111" s="1072"/>
    </row>
    <row r="112" spans="1:16" ht="32.1" customHeight="1" x14ac:dyDescent="0.25">
      <c r="A112" s="2031">
        <v>101</v>
      </c>
      <c r="B112" s="2032" t="s">
        <v>1140</v>
      </c>
      <c r="C112" s="2039">
        <v>40176</v>
      </c>
      <c r="D112" s="2044">
        <v>43500</v>
      </c>
      <c r="E112" s="2044">
        <v>43500</v>
      </c>
      <c r="F112" s="2035" t="s">
        <v>1141</v>
      </c>
      <c r="G112" s="2044"/>
      <c r="H112" s="2035" t="s">
        <v>1142</v>
      </c>
      <c r="I112" s="2036"/>
      <c r="J112" s="2036"/>
      <c r="K112" s="2036"/>
      <c r="L112" s="1070"/>
      <c r="M112" s="1329"/>
      <c r="N112" s="2037"/>
      <c r="O112" s="2038"/>
      <c r="P112" s="1072"/>
    </row>
    <row r="113" spans="1:16" ht="32.1" customHeight="1" x14ac:dyDescent="0.25">
      <c r="A113" s="2031">
        <v>102</v>
      </c>
      <c r="B113" s="2032" t="s">
        <v>1143</v>
      </c>
      <c r="C113" s="2039">
        <v>40176</v>
      </c>
      <c r="D113" s="2044">
        <v>33790.519999999997</v>
      </c>
      <c r="E113" s="2044">
        <v>33790.519999999997</v>
      </c>
      <c r="F113" s="2047" t="s">
        <v>1131</v>
      </c>
      <c r="G113" s="2044"/>
      <c r="H113" s="2048" t="s">
        <v>1144</v>
      </c>
      <c r="I113" s="2036"/>
      <c r="J113" s="2036"/>
      <c r="K113" s="2036"/>
      <c r="L113" s="1070"/>
      <c r="M113" s="1329"/>
      <c r="N113" s="2037"/>
      <c r="O113" s="2038"/>
      <c r="P113" s="1072"/>
    </row>
    <row r="114" spans="1:16" ht="32.1" customHeight="1" x14ac:dyDescent="0.25">
      <c r="A114" s="2031">
        <v>103</v>
      </c>
      <c r="B114" s="2032" t="s">
        <v>1145</v>
      </c>
      <c r="C114" s="2039">
        <v>40191</v>
      </c>
      <c r="D114" s="1506">
        <v>34506.28</v>
      </c>
      <c r="E114" s="1506">
        <v>34506.28</v>
      </c>
      <c r="F114" s="2035" t="s">
        <v>1146</v>
      </c>
      <c r="G114" s="2044"/>
      <c r="H114" s="2035" t="s">
        <v>1147</v>
      </c>
      <c r="I114" s="1506"/>
      <c r="J114" s="2036"/>
      <c r="K114" s="2036"/>
      <c r="L114" s="1070"/>
      <c r="M114" s="1329"/>
      <c r="N114" s="2037"/>
      <c r="O114" s="2038"/>
      <c r="P114" s="1072"/>
    </row>
    <row r="115" spans="1:16" ht="15.95" customHeight="1" x14ac:dyDescent="0.25">
      <c r="A115" s="2031">
        <v>104</v>
      </c>
      <c r="B115" s="2032" t="s">
        <v>1126</v>
      </c>
      <c r="C115" s="2039">
        <v>40246</v>
      </c>
      <c r="D115" s="1506">
        <v>36444</v>
      </c>
      <c r="E115" s="1506">
        <v>36444</v>
      </c>
      <c r="F115" s="2035" t="s">
        <v>1148</v>
      </c>
      <c r="G115" s="2044"/>
      <c r="H115" s="2035" t="s">
        <v>1058</v>
      </c>
      <c r="I115" s="1506"/>
      <c r="J115" s="2036"/>
      <c r="K115" s="2036"/>
      <c r="L115" s="1070"/>
      <c r="M115" s="1329"/>
      <c r="N115" s="2037"/>
      <c r="O115" s="2038"/>
      <c r="P115" s="1072"/>
    </row>
    <row r="116" spans="1:16" ht="32.1" customHeight="1" x14ac:dyDescent="0.25">
      <c r="A116" s="2031">
        <v>105</v>
      </c>
      <c r="B116" s="2032" t="s">
        <v>1149</v>
      </c>
      <c r="C116" s="2039">
        <v>40322</v>
      </c>
      <c r="D116" s="1506">
        <v>185600</v>
      </c>
      <c r="E116" s="1506">
        <v>185600</v>
      </c>
      <c r="F116" s="2035" t="s">
        <v>1150</v>
      </c>
      <c r="G116" s="2044"/>
      <c r="H116" s="2035" t="s">
        <v>1151</v>
      </c>
      <c r="I116" s="1506"/>
      <c r="J116" s="2036"/>
      <c r="K116" s="2036"/>
      <c r="L116" s="1070"/>
      <c r="M116" s="1329"/>
      <c r="N116" s="2037"/>
      <c r="O116" s="2038"/>
      <c r="P116" s="1072"/>
    </row>
    <row r="117" spans="1:16" ht="32.1" customHeight="1" x14ac:dyDescent="0.25">
      <c r="A117" s="2031">
        <v>106</v>
      </c>
      <c r="B117" s="2032" t="s">
        <v>1152</v>
      </c>
      <c r="C117" s="2039">
        <v>40322</v>
      </c>
      <c r="D117" s="1506">
        <v>185600</v>
      </c>
      <c r="E117" s="1506">
        <v>185600</v>
      </c>
      <c r="F117" s="2035" t="s">
        <v>1150</v>
      </c>
      <c r="G117" s="2044"/>
      <c r="H117" s="2035" t="s">
        <v>1151</v>
      </c>
      <c r="I117" s="1506"/>
      <c r="J117" s="2036"/>
      <c r="K117" s="2036"/>
      <c r="L117" s="1070"/>
      <c r="M117" s="1329"/>
      <c r="N117" s="2037"/>
      <c r="O117" s="2038"/>
      <c r="P117" s="1072"/>
    </row>
    <row r="118" spans="1:16" ht="15.95" customHeight="1" x14ac:dyDescent="0.25">
      <c r="A118" s="2031">
        <v>107</v>
      </c>
      <c r="B118" s="2032" t="s">
        <v>1153</v>
      </c>
      <c r="C118" s="2039">
        <v>40329</v>
      </c>
      <c r="D118" s="1506">
        <v>48565</v>
      </c>
      <c r="E118" s="1506">
        <v>48565</v>
      </c>
      <c r="F118" s="2035" t="s">
        <v>1154</v>
      </c>
      <c r="G118" s="2044"/>
      <c r="H118" s="2035" t="s">
        <v>1155</v>
      </c>
      <c r="I118" s="1506"/>
      <c r="J118" s="2036"/>
      <c r="K118" s="2036"/>
      <c r="L118" s="1070"/>
      <c r="M118" s="1329"/>
      <c r="N118" s="2037"/>
      <c r="O118" s="2038"/>
      <c r="P118" s="1072"/>
    </row>
    <row r="119" spans="1:16" ht="15.95" customHeight="1" x14ac:dyDescent="0.25">
      <c r="A119" s="2031">
        <v>108</v>
      </c>
      <c r="B119" s="2032" t="s">
        <v>1156</v>
      </c>
      <c r="C119" s="2039">
        <v>40329</v>
      </c>
      <c r="D119" s="1506">
        <v>230584.4</v>
      </c>
      <c r="E119" s="1506">
        <v>230584.4</v>
      </c>
      <c r="F119" s="2035" t="s">
        <v>1154</v>
      </c>
      <c r="G119" s="2044"/>
      <c r="H119" s="2035" t="s">
        <v>1157</v>
      </c>
      <c r="I119" s="1506"/>
      <c r="J119" s="2036"/>
      <c r="K119" s="2036"/>
      <c r="L119" s="1070"/>
      <c r="M119" s="1329"/>
      <c r="N119" s="2037"/>
      <c r="O119" s="2038"/>
      <c r="P119" s="1072"/>
    </row>
    <row r="120" spans="1:16" ht="15.95" customHeight="1" x14ac:dyDescent="0.25">
      <c r="A120" s="2031">
        <v>109</v>
      </c>
      <c r="B120" s="2032" t="s">
        <v>1158</v>
      </c>
      <c r="C120" s="2039">
        <v>40329</v>
      </c>
      <c r="D120" s="1506">
        <v>126840.2</v>
      </c>
      <c r="E120" s="1506">
        <v>126840.2</v>
      </c>
      <c r="F120" s="2035" t="s">
        <v>1154</v>
      </c>
      <c r="G120" s="2044"/>
      <c r="H120" s="2035" t="s">
        <v>1157</v>
      </c>
      <c r="I120" s="1506"/>
      <c r="J120" s="2036"/>
      <c r="K120" s="2036"/>
      <c r="L120" s="1070"/>
      <c r="M120" s="1329"/>
      <c r="N120" s="2037"/>
      <c r="O120" s="2038"/>
      <c r="P120" s="1072"/>
    </row>
    <row r="121" spans="1:16" ht="32.1" customHeight="1" x14ac:dyDescent="0.25">
      <c r="A121" s="2031">
        <v>110</v>
      </c>
      <c r="B121" s="2032" t="s">
        <v>1159</v>
      </c>
      <c r="C121" s="2039">
        <v>40438</v>
      </c>
      <c r="D121" s="1506">
        <v>162603</v>
      </c>
      <c r="E121" s="1506">
        <v>162603</v>
      </c>
      <c r="F121" s="2035" t="s">
        <v>1150</v>
      </c>
      <c r="G121" s="2044"/>
      <c r="H121" s="2035" t="s">
        <v>1151</v>
      </c>
      <c r="I121" s="1506"/>
      <c r="J121" s="2036"/>
      <c r="K121" s="2036"/>
      <c r="L121" s="1070"/>
      <c r="M121" s="1329"/>
      <c r="N121" s="2037"/>
      <c r="O121" s="2038"/>
      <c r="P121" s="1072"/>
    </row>
    <row r="122" spans="1:16" ht="32.1" customHeight="1" x14ac:dyDescent="0.25">
      <c r="A122" s="2031">
        <v>111</v>
      </c>
      <c r="B122" s="2032" t="s">
        <v>1160</v>
      </c>
      <c r="C122" s="2039">
        <v>40451</v>
      </c>
      <c r="D122" s="1506">
        <v>2027680</v>
      </c>
      <c r="E122" s="1506">
        <v>2027680</v>
      </c>
      <c r="F122" s="2040" t="s">
        <v>1161</v>
      </c>
      <c r="G122" s="2044"/>
      <c r="H122" s="2035" t="s">
        <v>1162</v>
      </c>
      <c r="I122" s="1506"/>
      <c r="J122" s="2036"/>
      <c r="K122" s="2036"/>
      <c r="L122" s="1070"/>
      <c r="M122" s="1329"/>
      <c r="N122" s="2037"/>
      <c r="O122" s="2038"/>
      <c r="P122" s="1072"/>
    </row>
    <row r="123" spans="1:16" ht="32.1" customHeight="1" x14ac:dyDescent="0.25">
      <c r="A123" s="2031">
        <v>112</v>
      </c>
      <c r="B123" s="2032" t="s">
        <v>1163</v>
      </c>
      <c r="C123" s="2039">
        <v>40476</v>
      </c>
      <c r="D123" s="1506">
        <v>33524</v>
      </c>
      <c r="E123" s="1506">
        <v>33524</v>
      </c>
      <c r="F123" s="2035" t="s">
        <v>1164</v>
      </c>
      <c r="G123" s="2044"/>
      <c r="H123" s="2035" t="s">
        <v>1151</v>
      </c>
      <c r="I123" s="1506"/>
      <c r="J123" s="2036"/>
      <c r="K123" s="2036"/>
      <c r="L123" s="1070"/>
      <c r="M123" s="1329"/>
      <c r="N123" s="2037"/>
      <c r="O123" s="2038"/>
      <c r="P123" s="1072"/>
    </row>
    <row r="124" spans="1:16" ht="15.95" customHeight="1" x14ac:dyDescent="0.25">
      <c r="A124" s="2031">
        <v>113</v>
      </c>
      <c r="B124" s="2032" t="s">
        <v>1165</v>
      </c>
      <c r="C124" s="2039">
        <v>40479</v>
      </c>
      <c r="D124" s="2034">
        <v>2054120</v>
      </c>
      <c r="E124" s="2034">
        <v>2054120</v>
      </c>
      <c r="F124" s="2035" t="s">
        <v>1166</v>
      </c>
      <c r="G124" s="2044"/>
      <c r="H124" s="2035" t="s">
        <v>1167</v>
      </c>
      <c r="I124" s="2034"/>
      <c r="J124" s="2036"/>
      <c r="K124" s="2036"/>
      <c r="L124" s="1070"/>
      <c r="M124" s="1329"/>
      <c r="N124" s="2037"/>
      <c r="O124" s="2038"/>
      <c r="P124" s="1072"/>
    </row>
    <row r="125" spans="1:16" ht="32.1" customHeight="1" x14ac:dyDescent="0.25">
      <c r="A125" s="2031">
        <v>114</v>
      </c>
      <c r="B125" s="2032" t="s">
        <v>1168</v>
      </c>
      <c r="C125" s="2039">
        <v>40479</v>
      </c>
      <c r="D125" s="1506">
        <v>29406</v>
      </c>
      <c r="E125" s="1506">
        <v>29406</v>
      </c>
      <c r="F125" s="2035" t="s">
        <v>1164</v>
      </c>
      <c r="G125" s="2044"/>
      <c r="H125" s="2035" t="s">
        <v>1151</v>
      </c>
      <c r="I125" s="1506"/>
      <c r="J125" s="2036"/>
      <c r="K125" s="2036"/>
      <c r="L125" s="1070"/>
      <c r="M125" s="1329"/>
      <c r="N125" s="2037"/>
      <c r="O125" s="2038"/>
      <c r="P125" s="1072"/>
    </row>
    <row r="126" spans="1:16" ht="32.1" customHeight="1" x14ac:dyDescent="0.25">
      <c r="A126" s="2031">
        <v>115</v>
      </c>
      <c r="B126" s="2032" t="s">
        <v>1169</v>
      </c>
      <c r="C126" s="2039">
        <v>40479</v>
      </c>
      <c r="D126" s="1506">
        <v>10556</v>
      </c>
      <c r="E126" s="1506">
        <v>10556</v>
      </c>
      <c r="F126" s="2035" t="s">
        <v>1164</v>
      </c>
      <c r="G126" s="2044"/>
      <c r="H126" s="2035" t="s">
        <v>1151</v>
      </c>
      <c r="I126" s="1506"/>
      <c r="J126" s="2036"/>
      <c r="K126" s="2036"/>
      <c r="L126" s="1070"/>
      <c r="M126" s="1329"/>
      <c r="N126" s="2037"/>
      <c r="O126" s="2038"/>
      <c r="P126" s="1072"/>
    </row>
    <row r="127" spans="1:16" ht="15.95" customHeight="1" x14ac:dyDescent="0.25">
      <c r="A127" s="2031">
        <v>116</v>
      </c>
      <c r="B127" s="2032" t="s">
        <v>1126</v>
      </c>
      <c r="C127" s="2039">
        <v>40514</v>
      </c>
      <c r="D127" s="1506">
        <v>89633.2</v>
      </c>
      <c r="E127" s="1506">
        <v>89633.2</v>
      </c>
      <c r="F127" s="2040" t="s">
        <v>1170</v>
      </c>
      <c r="G127" s="2044"/>
      <c r="H127" s="2035" t="s">
        <v>1171</v>
      </c>
      <c r="I127" s="1506"/>
      <c r="J127" s="2036"/>
      <c r="K127" s="2036"/>
      <c r="L127" s="1070"/>
      <c r="M127" s="1329"/>
      <c r="N127" s="2037"/>
      <c r="O127" s="2038"/>
      <c r="P127" s="1072"/>
    </row>
    <row r="128" spans="1:16" ht="32.1" customHeight="1" x14ac:dyDescent="0.25">
      <c r="A128" s="2031">
        <v>117</v>
      </c>
      <c r="B128" s="2032" t="s">
        <v>1172</v>
      </c>
      <c r="C128" s="2039">
        <v>40553</v>
      </c>
      <c r="D128" s="1506">
        <v>27724</v>
      </c>
      <c r="E128" s="1506">
        <v>27724</v>
      </c>
      <c r="F128" s="2035" t="s">
        <v>1164</v>
      </c>
      <c r="G128" s="2044"/>
      <c r="H128" s="2035" t="s">
        <v>1151</v>
      </c>
      <c r="I128" s="2039"/>
      <c r="J128" s="2036"/>
      <c r="K128" s="2036"/>
      <c r="L128" s="1070"/>
      <c r="M128" s="1329"/>
      <c r="N128" s="2037"/>
      <c r="O128" s="2038"/>
      <c r="P128" s="1072"/>
    </row>
    <row r="129" spans="1:16" ht="32.1" customHeight="1" x14ac:dyDescent="0.25">
      <c r="A129" s="2031">
        <v>118</v>
      </c>
      <c r="B129" s="2032" t="s">
        <v>1173</v>
      </c>
      <c r="C129" s="2039">
        <v>40554</v>
      </c>
      <c r="D129" s="1506">
        <v>67280</v>
      </c>
      <c r="E129" s="1506">
        <v>67280</v>
      </c>
      <c r="F129" s="2035" t="s">
        <v>1150</v>
      </c>
      <c r="G129" s="2044"/>
      <c r="H129" s="2035" t="s">
        <v>1151</v>
      </c>
      <c r="I129" s="1506"/>
      <c r="J129" s="2036"/>
      <c r="K129" s="2036"/>
      <c r="L129" s="1070"/>
      <c r="M129" s="1329"/>
      <c r="N129" s="2037"/>
      <c r="O129" s="2038"/>
      <c r="P129" s="1072"/>
    </row>
    <row r="130" spans="1:16" ht="32.1" customHeight="1" x14ac:dyDescent="0.25">
      <c r="A130" s="2031">
        <v>119</v>
      </c>
      <c r="B130" s="2032" t="s">
        <v>1174</v>
      </c>
      <c r="C130" s="2039">
        <v>40557</v>
      </c>
      <c r="D130" s="1506">
        <v>23548</v>
      </c>
      <c r="E130" s="1506">
        <v>23548</v>
      </c>
      <c r="F130" s="2035" t="s">
        <v>1164</v>
      </c>
      <c r="G130" s="2044"/>
      <c r="H130" s="2035" t="s">
        <v>1151</v>
      </c>
      <c r="I130" s="1506"/>
      <c r="J130" s="2036"/>
      <c r="K130" s="2036"/>
      <c r="L130" s="1070"/>
      <c r="M130" s="1329"/>
      <c r="N130" s="2037"/>
      <c r="O130" s="2038"/>
      <c r="P130" s="1072"/>
    </row>
    <row r="131" spans="1:16" ht="32.1" customHeight="1" x14ac:dyDescent="0.25">
      <c r="A131" s="2031">
        <v>120</v>
      </c>
      <c r="B131" s="2032" t="s">
        <v>1175</v>
      </c>
      <c r="C131" s="2039">
        <v>40561</v>
      </c>
      <c r="D131" s="1506">
        <v>15312</v>
      </c>
      <c r="E131" s="1506">
        <v>15312</v>
      </c>
      <c r="F131" s="2035" t="s">
        <v>1164</v>
      </c>
      <c r="G131" s="2044"/>
      <c r="H131" s="2035" t="s">
        <v>1151</v>
      </c>
      <c r="I131" s="1506"/>
      <c r="J131" s="2036"/>
      <c r="K131" s="2036"/>
      <c r="L131" s="1070"/>
      <c r="M131" s="1329"/>
      <c r="N131" s="2037"/>
      <c r="O131" s="2038"/>
      <c r="P131" s="1072"/>
    </row>
    <row r="132" spans="1:16" ht="32.1" customHeight="1" x14ac:dyDescent="0.25">
      <c r="A132" s="2031">
        <v>121</v>
      </c>
      <c r="B132" s="2032" t="s">
        <v>1176</v>
      </c>
      <c r="C132" s="2039">
        <v>40561</v>
      </c>
      <c r="D132" s="1506">
        <v>11368</v>
      </c>
      <c r="E132" s="1506">
        <v>11368</v>
      </c>
      <c r="F132" s="2035" t="s">
        <v>1164</v>
      </c>
      <c r="G132" s="2044"/>
      <c r="H132" s="2035" t="s">
        <v>1151</v>
      </c>
      <c r="I132" s="1506"/>
      <c r="J132" s="2036"/>
      <c r="K132" s="2036"/>
      <c r="L132" s="1070"/>
      <c r="M132" s="1329"/>
      <c r="N132" s="2037"/>
      <c r="O132" s="2038"/>
      <c r="P132" s="1072"/>
    </row>
    <row r="133" spans="1:16" ht="32.1" customHeight="1" x14ac:dyDescent="0.25">
      <c r="A133" s="2031">
        <v>122</v>
      </c>
      <c r="B133" s="2032" t="s">
        <v>1177</v>
      </c>
      <c r="C133" s="2039">
        <v>40561</v>
      </c>
      <c r="D133" s="1506">
        <v>12528</v>
      </c>
      <c r="E133" s="1506">
        <v>12528</v>
      </c>
      <c r="F133" s="2035" t="s">
        <v>1164</v>
      </c>
      <c r="G133" s="2044"/>
      <c r="H133" s="2035" t="s">
        <v>1151</v>
      </c>
      <c r="I133" s="1506"/>
      <c r="J133" s="2036"/>
      <c r="K133" s="2036"/>
      <c r="L133" s="1070"/>
      <c r="M133" s="1329"/>
      <c r="N133" s="2037"/>
      <c r="O133" s="2038"/>
      <c r="P133" s="1072"/>
    </row>
    <row r="134" spans="1:16" ht="32.1" customHeight="1" x14ac:dyDescent="0.25">
      <c r="A134" s="2031">
        <v>123</v>
      </c>
      <c r="B134" s="2032" t="s">
        <v>1178</v>
      </c>
      <c r="C134" s="2039">
        <v>40588</v>
      </c>
      <c r="D134" s="1506">
        <v>109504</v>
      </c>
      <c r="E134" s="1506">
        <v>109504</v>
      </c>
      <c r="F134" s="2035" t="s">
        <v>1164</v>
      </c>
      <c r="G134" s="2044"/>
      <c r="H134" s="2035" t="s">
        <v>1151</v>
      </c>
      <c r="I134" s="1506"/>
      <c r="J134" s="2036"/>
      <c r="K134" s="2036"/>
      <c r="L134" s="1070"/>
      <c r="M134" s="1329"/>
      <c r="N134" s="2037"/>
      <c r="O134" s="2038"/>
      <c r="P134" s="1072"/>
    </row>
    <row r="135" spans="1:16" ht="32.1" customHeight="1" x14ac:dyDescent="0.25">
      <c r="A135" s="2031">
        <v>124</v>
      </c>
      <c r="B135" s="2032" t="s">
        <v>1179</v>
      </c>
      <c r="C135" s="2039">
        <v>40590</v>
      </c>
      <c r="D135" s="1506">
        <v>12296</v>
      </c>
      <c r="E135" s="1506">
        <v>12296</v>
      </c>
      <c r="F135" s="2035" t="s">
        <v>1164</v>
      </c>
      <c r="G135" s="2044"/>
      <c r="H135" s="2035" t="s">
        <v>1151</v>
      </c>
      <c r="I135" s="1506"/>
      <c r="J135" s="2036"/>
      <c r="K135" s="2036"/>
      <c r="L135" s="1070"/>
      <c r="M135" s="1329"/>
      <c r="N135" s="2037"/>
      <c r="O135" s="2038"/>
      <c r="P135" s="1072"/>
    </row>
    <row r="136" spans="1:16" ht="32.1" customHeight="1" x14ac:dyDescent="0.25">
      <c r="A136" s="2031">
        <v>125</v>
      </c>
      <c r="B136" s="2032" t="s">
        <v>1180</v>
      </c>
      <c r="C136" s="2039">
        <v>40595</v>
      </c>
      <c r="D136" s="2034">
        <v>32670.2</v>
      </c>
      <c r="E136" s="2034">
        <v>32670.2</v>
      </c>
      <c r="F136" s="2035" t="s">
        <v>1181</v>
      </c>
      <c r="G136" s="2044"/>
      <c r="H136" s="2035" t="s">
        <v>1182</v>
      </c>
      <c r="I136" s="1506"/>
      <c r="J136" s="2036"/>
      <c r="K136" s="2036"/>
      <c r="L136" s="1070"/>
      <c r="M136" s="1329"/>
      <c r="N136" s="2037"/>
      <c r="O136" s="2038"/>
      <c r="P136" s="1072"/>
    </row>
    <row r="137" spans="1:16" ht="32.1" customHeight="1" x14ac:dyDescent="0.25">
      <c r="A137" s="2031">
        <v>126</v>
      </c>
      <c r="B137" s="2032" t="s">
        <v>1183</v>
      </c>
      <c r="C137" s="2039">
        <v>40595</v>
      </c>
      <c r="D137" s="2034">
        <v>31735.1</v>
      </c>
      <c r="E137" s="2034">
        <v>31735.1</v>
      </c>
      <c r="F137" s="2035" t="s">
        <v>1181</v>
      </c>
      <c r="G137" s="2044"/>
      <c r="H137" s="2035" t="s">
        <v>1182</v>
      </c>
      <c r="I137" s="2034"/>
      <c r="J137" s="2036"/>
      <c r="K137" s="2036"/>
      <c r="L137" s="1070"/>
      <c r="M137" s="1329"/>
      <c r="N137" s="2037"/>
      <c r="O137" s="2038"/>
      <c r="P137" s="1072"/>
    </row>
    <row r="138" spans="1:16" ht="32.1" customHeight="1" x14ac:dyDescent="0.25">
      <c r="A138" s="2031">
        <v>127</v>
      </c>
      <c r="B138" s="2032" t="s">
        <v>1184</v>
      </c>
      <c r="C138" s="2039">
        <v>40595</v>
      </c>
      <c r="D138" s="2034">
        <v>33241.599999999999</v>
      </c>
      <c r="E138" s="2034">
        <v>33241.599999999999</v>
      </c>
      <c r="F138" s="2035" t="s">
        <v>1181</v>
      </c>
      <c r="G138" s="2044"/>
      <c r="H138" s="2035" t="s">
        <v>1182</v>
      </c>
      <c r="I138" s="2034"/>
      <c r="J138" s="2036"/>
      <c r="K138" s="2036"/>
      <c r="L138" s="1070"/>
      <c r="M138" s="1329"/>
      <c r="N138" s="2037"/>
      <c r="O138" s="2038"/>
      <c r="P138" s="1072"/>
    </row>
    <row r="139" spans="1:16" ht="15.95" customHeight="1" x14ac:dyDescent="0.25">
      <c r="A139" s="2031">
        <v>128</v>
      </c>
      <c r="B139" s="2032" t="s">
        <v>1185</v>
      </c>
      <c r="C139" s="2039">
        <v>40611</v>
      </c>
      <c r="D139" s="2034">
        <v>282940.7</v>
      </c>
      <c r="E139" s="2034">
        <v>282940.7</v>
      </c>
      <c r="F139" s="2040" t="s">
        <v>1186</v>
      </c>
      <c r="G139" s="2044"/>
      <c r="H139" s="2035" t="s">
        <v>1038</v>
      </c>
      <c r="I139" s="2034"/>
      <c r="J139" s="2036"/>
      <c r="K139" s="2036"/>
      <c r="L139" s="1070"/>
      <c r="M139" s="1329"/>
      <c r="N139" s="2037"/>
      <c r="O139" s="2038"/>
      <c r="P139" s="1072"/>
    </row>
    <row r="140" spans="1:16" ht="32.1" customHeight="1" x14ac:dyDescent="0.25">
      <c r="A140" s="2031">
        <v>129</v>
      </c>
      <c r="B140" s="2032" t="s">
        <v>1187</v>
      </c>
      <c r="C140" s="2039">
        <v>40617</v>
      </c>
      <c r="D140" s="2034">
        <v>37551.9</v>
      </c>
      <c r="E140" s="2034">
        <v>37551.9</v>
      </c>
      <c r="F140" s="2035" t="s">
        <v>1181</v>
      </c>
      <c r="G140" s="2044"/>
      <c r="H140" s="2035" t="s">
        <v>1182</v>
      </c>
      <c r="I140" s="2034"/>
      <c r="J140" s="2036"/>
      <c r="K140" s="2036"/>
      <c r="L140" s="1070"/>
      <c r="M140" s="1329"/>
      <c r="N140" s="2037"/>
      <c r="O140" s="2038"/>
      <c r="P140" s="1072"/>
    </row>
    <row r="141" spans="1:16" ht="32.1" customHeight="1" x14ac:dyDescent="0.25">
      <c r="A141" s="2031">
        <v>130</v>
      </c>
      <c r="B141" s="2032" t="s">
        <v>1143</v>
      </c>
      <c r="C141" s="2039">
        <v>40840</v>
      </c>
      <c r="D141" s="1506">
        <v>18212</v>
      </c>
      <c r="E141" s="1506">
        <v>18212</v>
      </c>
      <c r="F141" s="2040" t="s">
        <v>1188</v>
      </c>
      <c r="G141" s="2044"/>
      <c r="H141" s="2035" t="s">
        <v>1151</v>
      </c>
      <c r="I141" s="2034"/>
      <c r="J141" s="2036"/>
      <c r="K141" s="2036"/>
      <c r="L141" s="1070"/>
      <c r="M141" s="1329"/>
      <c r="N141" s="2037"/>
      <c r="O141" s="2038"/>
      <c r="P141" s="1072"/>
    </row>
    <row r="142" spans="1:16" ht="32.1" customHeight="1" x14ac:dyDescent="0.25">
      <c r="A142" s="2031">
        <v>131</v>
      </c>
      <c r="B142" s="2032" t="s">
        <v>1189</v>
      </c>
      <c r="C142" s="2039">
        <v>40840</v>
      </c>
      <c r="D142" s="1506">
        <v>5974</v>
      </c>
      <c r="E142" s="1506">
        <v>5974</v>
      </c>
      <c r="F142" s="2040" t="s">
        <v>1188</v>
      </c>
      <c r="G142" s="2044"/>
      <c r="H142" s="2035" t="s">
        <v>1151</v>
      </c>
      <c r="I142" s="1506"/>
      <c r="J142" s="2036"/>
      <c r="K142" s="2036"/>
      <c r="L142" s="1070"/>
      <c r="M142" s="1329"/>
      <c r="N142" s="2037"/>
      <c r="O142" s="2038"/>
      <c r="P142" s="1072"/>
    </row>
    <row r="143" spans="1:16" ht="32.1" customHeight="1" x14ac:dyDescent="0.25">
      <c r="A143" s="2031">
        <v>132</v>
      </c>
      <c r="B143" s="2032" t="s">
        <v>1190</v>
      </c>
      <c r="C143" s="2039">
        <v>40848</v>
      </c>
      <c r="D143" s="1506">
        <v>10266</v>
      </c>
      <c r="E143" s="1506">
        <v>10266</v>
      </c>
      <c r="F143" s="2040" t="s">
        <v>1191</v>
      </c>
      <c r="G143" s="2044"/>
      <c r="H143" s="2035" t="s">
        <v>1151</v>
      </c>
      <c r="I143" s="1506"/>
      <c r="J143" s="2036"/>
      <c r="K143" s="2036"/>
      <c r="L143" s="1070"/>
      <c r="M143" s="1329"/>
      <c r="N143" s="2037"/>
      <c r="O143" s="2038"/>
      <c r="P143" s="1072"/>
    </row>
    <row r="144" spans="1:16" ht="32.1" customHeight="1" x14ac:dyDescent="0.25">
      <c r="A144" s="2031">
        <v>133</v>
      </c>
      <c r="B144" s="2032" t="s">
        <v>1192</v>
      </c>
      <c r="C144" s="2039">
        <v>41123</v>
      </c>
      <c r="D144" s="1506">
        <v>9512</v>
      </c>
      <c r="E144" s="1506">
        <v>9512</v>
      </c>
      <c r="F144" s="2035" t="s">
        <v>1193</v>
      </c>
      <c r="G144" s="2044"/>
      <c r="H144" s="2035" t="s">
        <v>1151</v>
      </c>
      <c r="I144" s="1506"/>
      <c r="J144" s="2036"/>
      <c r="K144" s="2036"/>
      <c r="L144" s="1070"/>
      <c r="M144" s="1329"/>
      <c r="N144" s="2037"/>
      <c r="O144" s="2038"/>
      <c r="P144" s="1072"/>
    </row>
    <row r="145" spans="1:16" ht="32.1" customHeight="1" x14ac:dyDescent="0.25">
      <c r="A145" s="2031">
        <v>134</v>
      </c>
      <c r="B145" s="2032" t="s">
        <v>1194</v>
      </c>
      <c r="C145" s="2039">
        <v>41141</v>
      </c>
      <c r="D145" s="2049">
        <v>17864</v>
      </c>
      <c r="E145" s="2049">
        <v>17864</v>
      </c>
      <c r="F145" s="2048" t="s">
        <v>1193</v>
      </c>
      <c r="G145" s="1071"/>
      <c r="H145" s="2035" t="s">
        <v>1151</v>
      </c>
      <c r="I145" s="2036"/>
      <c r="J145" s="2036"/>
      <c r="K145" s="2036"/>
      <c r="L145" s="1070"/>
      <c r="M145" s="1329"/>
      <c r="N145" s="2037"/>
      <c r="O145" s="2038"/>
      <c r="P145" s="1072"/>
    </row>
    <row r="146" spans="1:16" ht="32.1" customHeight="1" x14ac:dyDescent="0.25">
      <c r="A146" s="2031">
        <v>135</v>
      </c>
      <c r="B146" s="2032" t="s">
        <v>1195</v>
      </c>
      <c r="C146" s="2039">
        <v>41144</v>
      </c>
      <c r="D146" s="2049">
        <v>15468</v>
      </c>
      <c r="E146" s="2049">
        <v>15468</v>
      </c>
      <c r="F146" s="2035" t="s">
        <v>1196</v>
      </c>
      <c r="G146" s="1071"/>
      <c r="H146" s="2035" t="s">
        <v>1197</v>
      </c>
      <c r="I146" s="2036"/>
      <c r="J146" s="2036"/>
      <c r="K146" s="2036"/>
      <c r="L146" s="1070"/>
      <c r="M146" s="2050"/>
      <c r="N146" s="2051"/>
      <c r="O146" s="2052"/>
      <c r="P146" s="1072"/>
    </row>
    <row r="147" spans="1:16" ht="32.1" customHeight="1" x14ac:dyDescent="0.25">
      <c r="A147" s="2031">
        <v>136</v>
      </c>
      <c r="B147" s="2032" t="s">
        <v>1198</v>
      </c>
      <c r="C147" s="2039">
        <v>41144</v>
      </c>
      <c r="D147" s="2049">
        <v>48720</v>
      </c>
      <c r="E147" s="2049">
        <v>48720</v>
      </c>
      <c r="F147" s="2035" t="s">
        <v>1196</v>
      </c>
      <c r="G147" s="1071"/>
      <c r="H147" s="2035" t="s">
        <v>1197</v>
      </c>
      <c r="I147" s="2036"/>
      <c r="J147" s="2036"/>
      <c r="K147" s="2036"/>
      <c r="L147" s="1070"/>
      <c r="M147" s="2050"/>
      <c r="N147" s="2051"/>
      <c r="O147" s="2052"/>
      <c r="P147" s="1072"/>
    </row>
    <row r="148" spans="1:16" ht="32.1" customHeight="1" x14ac:dyDescent="0.25">
      <c r="A148" s="2031">
        <v>137</v>
      </c>
      <c r="B148" s="2032" t="s">
        <v>1199</v>
      </c>
      <c r="C148" s="2039">
        <v>41162</v>
      </c>
      <c r="D148" s="2049">
        <v>16240</v>
      </c>
      <c r="E148" s="2049">
        <v>16240</v>
      </c>
      <c r="F148" s="2035" t="s">
        <v>1193</v>
      </c>
      <c r="G148" s="1071"/>
      <c r="H148" s="2035" t="s">
        <v>1151</v>
      </c>
      <c r="I148" s="2036"/>
      <c r="J148" s="2036"/>
      <c r="K148" s="2036"/>
      <c r="L148" s="1070"/>
      <c r="M148" s="2050"/>
      <c r="N148" s="2051"/>
      <c r="O148" s="2052"/>
      <c r="P148" s="1072"/>
    </row>
    <row r="149" spans="1:16" ht="32.1" customHeight="1" x14ac:dyDescent="0.25">
      <c r="A149" s="2031">
        <v>138</v>
      </c>
      <c r="B149" s="2032" t="s">
        <v>1200</v>
      </c>
      <c r="C149" s="2039">
        <v>41164</v>
      </c>
      <c r="D149" s="2049">
        <v>15254</v>
      </c>
      <c r="E149" s="2049">
        <v>15254</v>
      </c>
      <c r="F149" s="2035" t="s">
        <v>1193</v>
      </c>
      <c r="G149" s="1071"/>
      <c r="H149" s="2035" t="s">
        <v>1151</v>
      </c>
      <c r="I149" s="2036"/>
      <c r="J149" s="2036"/>
      <c r="K149" s="2036"/>
      <c r="L149" s="1070"/>
      <c r="M149" s="2050"/>
      <c r="N149" s="2051"/>
      <c r="O149" s="2052"/>
      <c r="P149" s="1072"/>
    </row>
    <row r="150" spans="1:16" ht="32.1" customHeight="1" x14ac:dyDescent="0.25">
      <c r="A150" s="2031">
        <v>139</v>
      </c>
      <c r="B150" s="2032" t="s">
        <v>1201</v>
      </c>
      <c r="C150" s="2039">
        <v>41165</v>
      </c>
      <c r="D150" s="2049">
        <v>8410</v>
      </c>
      <c r="E150" s="2049">
        <v>8410</v>
      </c>
      <c r="F150" s="2035" t="s">
        <v>1193</v>
      </c>
      <c r="G150" s="1071"/>
      <c r="H150" s="2035" t="s">
        <v>1151</v>
      </c>
      <c r="I150" s="2036"/>
      <c r="J150" s="2036"/>
      <c r="K150" s="2036"/>
      <c r="L150" s="1070"/>
      <c r="M150" s="2050"/>
      <c r="N150" s="2051"/>
      <c r="O150" s="2052"/>
      <c r="P150" s="1072"/>
    </row>
    <row r="151" spans="1:16" ht="32.1" customHeight="1" x14ac:dyDescent="0.25">
      <c r="A151" s="2031">
        <v>140</v>
      </c>
      <c r="B151" s="2032" t="s">
        <v>1202</v>
      </c>
      <c r="C151" s="2039">
        <v>41166</v>
      </c>
      <c r="D151" s="2049">
        <v>15138</v>
      </c>
      <c r="E151" s="2049">
        <v>15138</v>
      </c>
      <c r="F151" s="2035" t="s">
        <v>1193</v>
      </c>
      <c r="G151" s="1071"/>
      <c r="H151" s="2035" t="s">
        <v>1151</v>
      </c>
      <c r="I151" s="2036"/>
      <c r="J151" s="2036"/>
      <c r="K151" s="2036"/>
      <c r="L151" s="1070"/>
      <c r="M151" s="2050"/>
      <c r="N151" s="2051"/>
      <c r="O151" s="2052"/>
      <c r="P151" s="1072"/>
    </row>
    <row r="152" spans="1:16" ht="32.1" customHeight="1" x14ac:dyDescent="0.25">
      <c r="A152" s="2031">
        <v>141</v>
      </c>
      <c r="B152" s="2032" t="s">
        <v>1203</v>
      </c>
      <c r="C152" s="2039">
        <v>41178</v>
      </c>
      <c r="D152" s="2049">
        <v>42108</v>
      </c>
      <c r="E152" s="2049">
        <v>42108</v>
      </c>
      <c r="F152" s="2035" t="s">
        <v>1193</v>
      </c>
      <c r="G152" s="1071"/>
      <c r="H152" s="2035" t="s">
        <v>1151</v>
      </c>
      <c r="I152" s="2036"/>
      <c r="J152" s="2036"/>
      <c r="K152" s="2036"/>
      <c r="L152" s="1070"/>
      <c r="M152" s="2050"/>
      <c r="N152" s="2051"/>
      <c r="O152" s="2052"/>
      <c r="P152" s="1072"/>
    </row>
    <row r="153" spans="1:16" ht="32.1" customHeight="1" x14ac:dyDescent="0.25">
      <c r="A153" s="2031">
        <v>142</v>
      </c>
      <c r="B153" s="2032" t="s">
        <v>1204</v>
      </c>
      <c r="C153" s="2039">
        <v>41178</v>
      </c>
      <c r="D153" s="2049">
        <v>39730</v>
      </c>
      <c r="E153" s="2049">
        <v>39730</v>
      </c>
      <c r="F153" s="2035" t="s">
        <v>1193</v>
      </c>
      <c r="G153" s="1071"/>
      <c r="H153" s="2035" t="s">
        <v>1151</v>
      </c>
      <c r="I153" s="2036"/>
      <c r="J153" s="2036"/>
      <c r="K153" s="2036"/>
      <c r="L153" s="1070"/>
      <c r="M153" s="2050"/>
      <c r="N153" s="2051"/>
      <c r="O153" s="2052"/>
      <c r="P153" s="1072"/>
    </row>
    <row r="154" spans="1:16" ht="32.1" customHeight="1" x14ac:dyDescent="0.25">
      <c r="A154" s="2031">
        <v>143</v>
      </c>
      <c r="B154" s="2032" t="s">
        <v>1205</v>
      </c>
      <c r="C154" s="2039">
        <v>41180</v>
      </c>
      <c r="D154" s="2049">
        <v>36818.400000000001</v>
      </c>
      <c r="E154" s="2049">
        <v>36818.400000000001</v>
      </c>
      <c r="F154" s="2035" t="s">
        <v>1193</v>
      </c>
      <c r="G154" s="1071"/>
      <c r="H154" s="2035" t="s">
        <v>1151</v>
      </c>
      <c r="I154" s="2036"/>
      <c r="J154" s="2036"/>
      <c r="K154" s="2036"/>
      <c r="L154" s="1070"/>
      <c r="M154" s="2050"/>
      <c r="N154" s="2051"/>
      <c r="O154" s="2052"/>
      <c r="P154" s="1072"/>
    </row>
    <row r="155" spans="1:16" ht="32.1" customHeight="1" x14ac:dyDescent="0.25">
      <c r="A155" s="2031">
        <v>144</v>
      </c>
      <c r="B155" s="2032" t="s">
        <v>1206</v>
      </c>
      <c r="C155" s="2039">
        <v>41184</v>
      </c>
      <c r="D155" s="2049">
        <v>13920</v>
      </c>
      <c r="E155" s="2049">
        <v>13920</v>
      </c>
      <c r="F155" s="2035" t="s">
        <v>1193</v>
      </c>
      <c r="G155" s="1071"/>
      <c r="H155" s="2035" t="s">
        <v>1151</v>
      </c>
      <c r="I155" s="2036"/>
      <c r="J155" s="2036"/>
      <c r="K155" s="2036"/>
      <c r="L155" s="1070"/>
      <c r="M155" s="2050"/>
      <c r="N155" s="2051"/>
      <c r="O155" s="2052"/>
      <c r="P155" s="1072"/>
    </row>
    <row r="156" spans="1:16" ht="32.1" customHeight="1" x14ac:dyDescent="0.25">
      <c r="A156" s="2031">
        <v>145</v>
      </c>
      <c r="B156" s="2032" t="s">
        <v>1207</v>
      </c>
      <c r="C156" s="2039">
        <v>41184</v>
      </c>
      <c r="D156" s="2049">
        <v>10567.6</v>
      </c>
      <c r="E156" s="2049">
        <v>10567.6</v>
      </c>
      <c r="F156" s="2035" t="s">
        <v>1193</v>
      </c>
      <c r="G156" s="1071"/>
      <c r="H156" s="2035" t="s">
        <v>1151</v>
      </c>
      <c r="I156" s="2036"/>
      <c r="J156" s="2036"/>
      <c r="K156" s="2036"/>
      <c r="L156" s="1070"/>
      <c r="M156" s="2050"/>
      <c r="N156" s="2051"/>
      <c r="O156" s="2052"/>
      <c r="P156" s="1072"/>
    </row>
    <row r="157" spans="1:16" ht="15.95" customHeight="1" x14ac:dyDescent="0.25">
      <c r="A157" s="2031">
        <v>146</v>
      </c>
      <c r="B157" s="2032" t="s">
        <v>1208</v>
      </c>
      <c r="C157" s="2039">
        <v>41198</v>
      </c>
      <c r="D157" s="2049">
        <v>74588</v>
      </c>
      <c r="E157" s="2049">
        <v>74588</v>
      </c>
      <c r="F157" s="2040" t="s">
        <v>1209</v>
      </c>
      <c r="G157" s="1071"/>
      <c r="H157" s="2035" t="s">
        <v>1210</v>
      </c>
      <c r="I157" s="2036"/>
      <c r="J157" s="2036"/>
      <c r="K157" s="2036"/>
      <c r="L157" s="1070"/>
      <c r="M157" s="2050"/>
      <c r="N157" s="2051"/>
      <c r="O157" s="2052"/>
      <c r="P157" s="1072"/>
    </row>
    <row r="158" spans="1:16" ht="15.95" customHeight="1" x14ac:dyDescent="0.25">
      <c r="A158" s="2031">
        <v>147</v>
      </c>
      <c r="B158" s="2032" t="s">
        <v>1211</v>
      </c>
      <c r="C158" s="2039">
        <v>41198</v>
      </c>
      <c r="D158" s="2049">
        <v>70760</v>
      </c>
      <c r="E158" s="2049">
        <v>70760</v>
      </c>
      <c r="F158" s="2040" t="s">
        <v>1209</v>
      </c>
      <c r="G158" s="1071"/>
      <c r="H158" s="2035" t="s">
        <v>1210</v>
      </c>
      <c r="I158" s="2036"/>
      <c r="J158" s="2036"/>
      <c r="K158" s="2036"/>
      <c r="L158" s="1070"/>
      <c r="M158" s="2050"/>
      <c r="N158" s="2051"/>
      <c r="O158" s="2052"/>
      <c r="P158" s="1072"/>
    </row>
    <row r="159" spans="1:16" ht="32.1" customHeight="1" x14ac:dyDescent="0.25">
      <c r="A159" s="2031">
        <v>148</v>
      </c>
      <c r="B159" s="2032" t="s">
        <v>1212</v>
      </c>
      <c r="C159" s="2039">
        <v>41225</v>
      </c>
      <c r="D159" s="2049">
        <v>18908</v>
      </c>
      <c r="E159" s="2049">
        <v>18908</v>
      </c>
      <c r="F159" s="2035" t="s">
        <v>1193</v>
      </c>
      <c r="G159" s="1071"/>
      <c r="H159" s="2035" t="s">
        <v>1213</v>
      </c>
      <c r="I159" s="2036"/>
      <c r="J159" s="2036"/>
      <c r="K159" s="2036"/>
      <c r="L159" s="1070"/>
      <c r="M159" s="2050"/>
      <c r="N159" s="2051"/>
      <c r="O159" s="2052"/>
      <c r="P159" s="1072"/>
    </row>
    <row r="160" spans="1:16" ht="32.1" customHeight="1" x14ac:dyDescent="0.25">
      <c r="A160" s="2031">
        <v>149</v>
      </c>
      <c r="B160" s="2032" t="s">
        <v>1214</v>
      </c>
      <c r="C160" s="2039">
        <v>41303</v>
      </c>
      <c r="D160" s="2049">
        <v>29028</v>
      </c>
      <c r="E160" s="2049">
        <v>29028</v>
      </c>
      <c r="F160" s="2035" t="s">
        <v>1193</v>
      </c>
      <c r="G160" s="1071"/>
      <c r="H160" s="2035" t="s">
        <v>1151</v>
      </c>
      <c r="I160" s="2036"/>
      <c r="J160" s="2036"/>
      <c r="K160" s="2036"/>
      <c r="L160" s="1070"/>
      <c r="M160" s="2050"/>
      <c r="N160" s="2051"/>
      <c r="O160" s="2052"/>
      <c r="P160" s="1072"/>
    </row>
    <row r="161" spans="1:16" ht="32.1" customHeight="1" x14ac:dyDescent="0.25">
      <c r="A161" s="2031">
        <v>150</v>
      </c>
      <c r="B161" s="2032" t="s">
        <v>1215</v>
      </c>
      <c r="C161" s="2039">
        <v>41303</v>
      </c>
      <c r="D161" s="2049">
        <v>56120.800000000003</v>
      </c>
      <c r="E161" s="2049">
        <v>56120.800000000003</v>
      </c>
      <c r="F161" s="2035" t="s">
        <v>1193</v>
      </c>
      <c r="G161" s="1071"/>
      <c r="H161" s="2035" t="s">
        <v>1151</v>
      </c>
      <c r="I161" s="2036"/>
      <c r="J161" s="2036"/>
      <c r="K161" s="2036"/>
      <c r="L161" s="1070"/>
      <c r="M161" s="2050"/>
      <c r="N161" s="2051"/>
      <c r="O161" s="2052"/>
      <c r="P161" s="1072"/>
    </row>
    <row r="162" spans="1:16" ht="32.1" customHeight="1" x14ac:dyDescent="0.25">
      <c r="A162" s="2031">
        <v>151</v>
      </c>
      <c r="B162" s="2032" t="s">
        <v>1216</v>
      </c>
      <c r="C162" s="2039">
        <v>41303</v>
      </c>
      <c r="D162" s="2049">
        <v>29323</v>
      </c>
      <c r="E162" s="2049">
        <v>29323</v>
      </c>
      <c r="F162" s="2035" t="s">
        <v>1193</v>
      </c>
      <c r="G162" s="1071"/>
      <c r="H162" s="2035" t="s">
        <v>1151</v>
      </c>
      <c r="I162" s="2036"/>
      <c r="J162" s="2036"/>
      <c r="K162" s="2036"/>
      <c r="L162" s="1070"/>
      <c r="M162" s="2050"/>
      <c r="N162" s="2051"/>
      <c r="O162" s="2052"/>
      <c r="P162" s="1072"/>
    </row>
    <row r="163" spans="1:16" ht="32.1" customHeight="1" x14ac:dyDescent="0.25">
      <c r="A163" s="2031">
        <v>152</v>
      </c>
      <c r="B163" s="2032" t="s">
        <v>1217</v>
      </c>
      <c r="C163" s="2039">
        <v>41303</v>
      </c>
      <c r="D163" s="2049">
        <v>15517</v>
      </c>
      <c r="E163" s="2049">
        <v>15517</v>
      </c>
      <c r="F163" s="2035" t="s">
        <v>1193</v>
      </c>
      <c r="G163" s="1071"/>
      <c r="H163" s="2035" t="s">
        <v>1151</v>
      </c>
      <c r="I163" s="2036"/>
      <c r="J163" s="2036"/>
      <c r="K163" s="2036"/>
      <c r="L163" s="1070"/>
      <c r="M163" s="2050"/>
      <c r="N163" s="2051"/>
      <c r="O163" s="2052"/>
      <c r="P163" s="1072"/>
    </row>
    <row r="164" spans="1:16" ht="32.1" customHeight="1" x14ac:dyDescent="0.25">
      <c r="A164" s="2031">
        <v>153</v>
      </c>
      <c r="B164" s="2032" t="s">
        <v>1218</v>
      </c>
      <c r="C164" s="2039">
        <v>41304</v>
      </c>
      <c r="D164" s="2049">
        <v>36698</v>
      </c>
      <c r="E164" s="2049">
        <v>36698</v>
      </c>
      <c r="F164" s="2035" t="s">
        <v>1193</v>
      </c>
      <c r="G164" s="1071"/>
      <c r="H164" s="2035" t="s">
        <v>1219</v>
      </c>
      <c r="I164" s="2036"/>
      <c r="J164" s="2036"/>
      <c r="K164" s="2036"/>
      <c r="L164" s="1070"/>
      <c r="M164" s="2050"/>
      <c r="N164" s="2051"/>
      <c r="O164" s="2052"/>
      <c r="P164" s="1072"/>
    </row>
    <row r="165" spans="1:16" ht="32.1" customHeight="1" x14ac:dyDescent="0.25">
      <c r="A165" s="2031">
        <v>154</v>
      </c>
      <c r="B165" s="2032" t="s">
        <v>1220</v>
      </c>
      <c r="C165" s="2039">
        <v>41311</v>
      </c>
      <c r="D165" s="2049">
        <v>52923</v>
      </c>
      <c r="E165" s="2049">
        <v>52923</v>
      </c>
      <c r="F165" s="2035" t="s">
        <v>1193</v>
      </c>
      <c r="G165" s="1071"/>
      <c r="H165" s="2035" t="s">
        <v>1151</v>
      </c>
      <c r="I165" s="2036"/>
      <c r="J165" s="2036"/>
      <c r="K165" s="2036"/>
      <c r="L165" s="1070"/>
      <c r="M165" s="2050"/>
      <c r="N165" s="2051"/>
      <c r="O165" s="2052"/>
      <c r="P165" s="1072"/>
    </row>
    <row r="166" spans="1:16" ht="32.1" customHeight="1" x14ac:dyDescent="0.25">
      <c r="A166" s="2031">
        <v>155</v>
      </c>
      <c r="B166" s="2032" t="s">
        <v>1221</v>
      </c>
      <c r="C166" s="2039">
        <v>41316</v>
      </c>
      <c r="D166" s="2049">
        <v>42421</v>
      </c>
      <c r="E166" s="2049">
        <v>42421</v>
      </c>
      <c r="F166" s="2035" t="s">
        <v>1193</v>
      </c>
      <c r="G166" s="1071"/>
      <c r="H166" s="2035" t="s">
        <v>1151</v>
      </c>
      <c r="I166" s="2036"/>
      <c r="J166" s="2036"/>
      <c r="K166" s="2036"/>
      <c r="L166" s="1070"/>
      <c r="M166" s="2050"/>
      <c r="N166" s="2051"/>
      <c r="O166" s="2052"/>
      <c r="P166" s="1072"/>
    </row>
    <row r="167" spans="1:16" ht="32.1" customHeight="1" x14ac:dyDescent="0.25">
      <c r="A167" s="2031">
        <v>156</v>
      </c>
      <c r="B167" s="2032" t="s">
        <v>1222</v>
      </c>
      <c r="C167" s="2039">
        <v>41316</v>
      </c>
      <c r="D167" s="2049">
        <v>36698</v>
      </c>
      <c r="E167" s="2049">
        <v>36698</v>
      </c>
      <c r="F167" s="2035" t="s">
        <v>1193</v>
      </c>
      <c r="G167" s="1071"/>
      <c r="H167" s="2035" t="s">
        <v>1210</v>
      </c>
      <c r="I167" s="2036"/>
      <c r="J167" s="2036"/>
      <c r="K167" s="2036"/>
      <c r="L167" s="1070"/>
      <c r="M167" s="2050"/>
      <c r="N167" s="2051"/>
      <c r="O167" s="2052"/>
      <c r="P167" s="1072"/>
    </row>
    <row r="168" spans="1:16" ht="32.1" customHeight="1" x14ac:dyDescent="0.25">
      <c r="A168" s="2031">
        <v>157</v>
      </c>
      <c r="B168" s="2032" t="s">
        <v>1223</v>
      </c>
      <c r="C168" s="2039">
        <v>41318</v>
      </c>
      <c r="D168" s="2049">
        <v>25075</v>
      </c>
      <c r="E168" s="2049">
        <v>25075</v>
      </c>
      <c r="F168" s="2035" t="s">
        <v>1193</v>
      </c>
      <c r="G168" s="1071"/>
      <c r="H168" s="2035" t="s">
        <v>1151</v>
      </c>
      <c r="I168" s="2036"/>
      <c r="J168" s="2036"/>
      <c r="K168" s="2036"/>
      <c r="L168" s="1070"/>
      <c r="M168" s="2050"/>
      <c r="N168" s="2051"/>
      <c r="O168" s="2052"/>
      <c r="P168" s="1072"/>
    </row>
    <row r="169" spans="1:16" ht="32.1" customHeight="1" x14ac:dyDescent="0.25">
      <c r="A169" s="2031">
        <v>158</v>
      </c>
      <c r="B169" s="2032" t="s">
        <v>1224</v>
      </c>
      <c r="C169" s="2039">
        <v>41327</v>
      </c>
      <c r="D169" s="2049">
        <v>35400</v>
      </c>
      <c r="E169" s="2049">
        <v>35400</v>
      </c>
      <c r="F169" s="2035" t="s">
        <v>1193</v>
      </c>
      <c r="G169" s="1071"/>
      <c r="H169" s="2035" t="s">
        <v>1151</v>
      </c>
      <c r="I169" s="2036"/>
      <c r="J169" s="2036"/>
      <c r="K169" s="2036"/>
      <c r="L169" s="1070"/>
      <c r="M169" s="2050"/>
      <c r="N169" s="2051"/>
      <c r="O169" s="2052"/>
      <c r="P169" s="1072"/>
    </row>
    <row r="170" spans="1:16" ht="32.1" customHeight="1" x14ac:dyDescent="0.25">
      <c r="A170" s="2031">
        <v>159</v>
      </c>
      <c r="B170" s="2032" t="s">
        <v>1225</v>
      </c>
      <c r="C170" s="2039">
        <v>41339</v>
      </c>
      <c r="D170" s="2049">
        <v>10384</v>
      </c>
      <c r="E170" s="2049">
        <v>10384</v>
      </c>
      <c r="F170" s="2035" t="s">
        <v>1193</v>
      </c>
      <c r="G170" s="1071"/>
      <c r="H170" s="2035" t="s">
        <v>1151</v>
      </c>
      <c r="I170" s="2036"/>
      <c r="J170" s="2036"/>
      <c r="K170" s="2036"/>
      <c r="L170" s="1070"/>
      <c r="M170" s="2050"/>
      <c r="N170" s="2051"/>
      <c r="O170" s="2052"/>
      <c r="P170" s="1072"/>
    </row>
    <row r="171" spans="1:16" ht="15.95" customHeight="1" x14ac:dyDescent="0.25">
      <c r="A171" s="2031">
        <v>160</v>
      </c>
      <c r="B171" s="2032" t="s">
        <v>1226</v>
      </c>
      <c r="C171" s="2039">
        <v>41340</v>
      </c>
      <c r="D171" s="2049">
        <v>7400</v>
      </c>
      <c r="E171" s="2049">
        <v>7400</v>
      </c>
      <c r="F171" s="2040" t="s">
        <v>1227</v>
      </c>
      <c r="G171" s="1071"/>
      <c r="H171" s="2035" t="s">
        <v>1228</v>
      </c>
      <c r="I171" s="2036"/>
      <c r="J171" s="2036"/>
      <c r="K171" s="2036"/>
      <c r="L171" s="1070"/>
      <c r="M171" s="2050"/>
      <c r="N171" s="2051"/>
      <c r="O171" s="2052"/>
      <c r="P171" s="1072"/>
    </row>
    <row r="172" spans="1:16" ht="32.1" customHeight="1" x14ac:dyDescent="0.25">
      <c r="A172" s="2031">
        <v>161</v>
      </c>
      <c r="B172" s="2032" t="s">
        <v>1229</v>
      </c>
      <c r="C172" s="2039">
        <v>41346</v>
      </c>
      <c r="D172" s="2049">
        <v>12600</v>
      </c>
      <c r="E172" s="2049">
        <v>12600</v>
      </c>
      <c r="F172" s="2035" t="s">
        <v>1230</v>
      </c>
      <c r="G172" s="1071"/>
      <c r="H172" s="2035" t="s">
        <v>1231</v>
      </c>
      <c r="I172" s="2036"/>
      <c r="J172" s="2036"/>
      <c r="K172" s="2036"/>
      <c r="L172" s="1070"/>
      <c r="M172" s="2050"/>
      <c r="N172" s="2051"/>
      <c r="O172" s="2052"/>
      <c r="P172" s="1072"/>
    </row>
    <row r="173" spans="1:16" ht="32.1" customHeight="1" x14ac:dyDescent="0.25">
      <c r="A173" s="2031">
        <v>162</v>
      </c>
      <c r="B173" s="2032" t="s">
        <v>1232</v>
      </c>
      <c r="C173" s="2039">
        <v>41352</v>
      </c>
      <c r="D173" s="2049">
        <v>27494</v>
      </c>
      <c r="E173" s="2049">
        <v>27494</v>
      </c>
      <c r="F173" s="2035" t="s">
        <v>1193</v>
      </c>
      <c r="G173" s="1071"/>
      <c r="H173" s="2035" t="s">
        <v>1219</v>
      </c>
      <c r="I173" s="2036"/>
      <c r="J173" s="2036"/>
      <c r="K173" s="2036"/>
      <c r="L173" s="1070"/>
      <c r="M173" s="2050"/>
      <c r="N173" s="2051"/>
      <c r="O173" s="2052"/>
      <c r="P173" s="1072"/>
    </row>
    <row r="174" spans="1:16" ht="32.1" customHeight="1" x14ac:dyDescent="0.25">
      <c r="A174" s="2031">
        <v>163</v>
      </c>
      <c r="B174" s="2032" t="s">
        <v>1233</v>
      </c>
      <c r="C174" s="2039">
        <v>41386</v>
      </c>
      <c r="D174" s="2049">
        <v>41300</v>
      </c>
      <c r="E174" s="2049">
        <v>41300</v>
      </c>
      <c r="F174" s="2035" t="s">
        <v>1193</v>
      </c>
      <c r="G174" s="1071"/>
      <c r="H174" s="2035" t="s">
        <v>1210</v>
      </c>
      <c r="I174" s="2036"/>
      <c r="J174" s="2036"/>
      <c r="K174" s="2036"/>
      <c r="L174" s="1070"/>
      <c r="M174" s="2050"/>
      <c r="N174" s="2051"/>
      <c r="O174" s="2052"/>
      <c r="P174" s="1072"/>
    </row>
    <row r="175" spans="1:16" ht="32.1" customHeight="1" x14ac:dyDescent="0.25">
      <c r="A175" s="2031">
        <v>164</v>
      </c>
      <c r="B175" s="2032" t="s">
        <v>1234</v>
      </c>
      <c r="C175" s="2039">
        <v>41389</v>
      </c>
      <c r="D175" s="2049">
        <v>15163</v>
      </c>
      <c r="E175" s="2049">
        <v>15163</v>
      </c>
      <c r="F175" s="2035" t="s">
        <v>1193</v>
      </c>
      <c r="G175" s="1071"/>
      <c r="H175" s="2035" t="s">
        <v>1151</v>
      </c>
      <c r="I175" s="2036"/>
      <c r="J175" s="2036"/>
      <c r="K175" s="2036"/>
      <c r="L175" s="1070"/>
      <c r="M175" s="2050"/>
      <c r="N175" s="2051"/>
      <c r="O175" s="2052"/>
      <c r="P175" s="1072"/>
    </row>
    <row r="176" spans="1:16" ht="32.1" customHeight="1" x14ac:dyDescent="0.25">
      <c r="A176" s="2031">
        <v>165</v>
      </c>
      <c r="B176" s="2032" t="s">
        <v>1235</v>
      </c>
      <c r="C176" s="2039">
        <v>41394</v>
      </c>
      <c r="D176" s="2049">
        <v>63336</v>
      </c>
      <c r="E176" s="2049">
        <v>63336</v>
      </c>
      <c r="F176" s="2035" t="s">
        <v>1230</v>
      </c>
      <c r="G176" s="1071"/>
      <c r="H176" s="2035" t="s">
        <v>1231</v>
      </c>
      <c r="I176" s="2036"/>
      <c r="J176" s="2036"/>
      <c r="K176" s="2036"/>
      <c r="L176" s="1070"/>
      <c r="M176" s="2050"/>
      <c r="N176" s="2051"/>
      <c r="O176" s="2052"/>
      <c r="P176" s="1072"/>
    </row>
    <row r="177" spans="1:16" ht="32.1" customHeight="1" x14ac:dyDescent="0.25">
      <c r="A177" s="2031">
        <v>166</v>
      </c>
      <c r="B177" s="2032" t="s">
        <v>1236</v>
      </c>
      <c r="C177" s="2039">
        <v>41410</v>
      </c>
      <c r="D177" s="2049">
        <v>40592</v>
      </c>
      <c r="E177" s="2049">
        <v>40592</v>
      </c>
      <c r="F177" s="2035" t="s">
        <v>1237</v>
      </c>
      <c r="G177" s="1071"/>
      <c r="H177" s="2035" t="s">
        <v>1238</v>
      </c>
      <c r="I177" s="2036"/>
      <c r="J177" s="2036"/>
      <c r="K177" s="2036"/>
      <c r="L177" s="1070"/>
      <c r="M177" s="2050"/>
      <c r="N177" s="2051"/>
      <c r="O177" s="2052"/>
      <c r="P177" s="1072"/>
    </row>
    <row r="178" spans="1:16" ht="32.1" customHeight="1" x14ac:dyDescent="0.25">
      <c r="A178" s="2031">
        <v>167</v>
      </c>
      <c r="B178" s="2032" t="s">
        <v>1239</v>
      </c>
      <c r="C178" s="2039">
        <v>41429</v>
      </c>
      <c r="D178" s="2049">
        <v>11387</v>
      </c>
      <c r="E178" s="2049">
        <v>11387</v>
      </c>
      <c r="F178" s="2035" t="s">
        <v>1237</v>
      </c>
      <c r="G178" s="1071"/>
      <c r="H178" s="2035" t="s">
        <v>1238</v>
      </c>
      <c r="I178" s="2036"/>
      <c r="J178" s="2036"/>
      <c r="K178" s="2036"/>
      <c r="L178" s="1070"/>
      <c r="M178" s="2050"/>
      <c r="N178" s="2051"/>
      <c r="O178" s="2052"/>
      <c r="P178" s="1072"/>
    </row>
    <row r="179" spans="1:16" ht="32.1" customHeight="1" x14ac:dyDescent="0.25">
      <c r="A179" s="2031">
        <v>168</v>
      </c>
      <c r="B179" s="2032" t="s">
        <v>1240</v>
      </c>
      <c r="C179" s="2039">
        <v>41449</v>
      </c>
      <c r="D179" s="2049">
        <v>10572.8</v>
      </c>
      <c r="E179" s="2049">
        <v>10572.8</v>
      </c>
      <c r="F179" s="2035" t="s">
        <v>1237</v>
      </c>
      <c r="G179" s="1071"/>
      <c r="H179" s="2035" t="s">
        <v>1238</v>
      </c>
      <c r="I179" s="2036"/>
      <c r="J179" s="2036"/>
      <c r="K179" s="2036"/>
      <c r="L179" s="1070"/>
      <c r="M179" s="2050"/>
      <c r="N179" s="2051"/>
      <c r="O179" s="2052"/>
      <c r="P179" s="1072"/>
    </row>
    <row r="180" spans="1:16" ht="15.95" customHeight="1" x14ac:dyDescent="0.25">
      <c r="A180" s="2031">
        <v>169</v>
      </c>
      <c r="B180" s="2032" t="s">
        <v>1241</v>
      </c>
      <c r="C180" s="2039">
        <v>41477</v>
      </c>
      <c r="D180" s="2049">
        <v>299400</v>
      </c>
      <c r="E180" s="2049">
        <v>299400</v>
      </c>
      <c r="F180" s="2035" t="s">
        <v>1242</v>
      </c>
      <c r="G180" s="1071"/>
      <c r="H180" s="2035" t="s">
        <v>1243</v>
      </c>
      <c r="I180" s="2036"/>
      <c r="J180" s="2036"/>
      <c r="K180" s="2036"/>
      <c r="L180" s="1070"/>
      <c r="M180" s="2050"/>
      <c r="N180" s="2051"/>
      <c r="O180" s="2052"/>
      <c r="P180" s="1072"/>
    </row>
    <row r="181" spans="1:16" ht="15.95" customHeight="1" x14ac:dyDescent="0.25">
      <c r="A181" s="2031">
        <v>170</v>
      </c>
      <c r="B181" s="2032" t="s">
        <v>1244</v>
      </c>
      <c r="C181" s="2039">
        <v>41488</v>
      </c>
      <c r="D181" s="2049">
        <v>74788.399999999994</v>
      </c>
      <c r="E181" s="2049">
        <v>74788.399999999994</v>
      </c>
      <c r="F181" s="2040" t="s">
        <v>1245</v>
      </c>
      <c r="G181" s="1071"/>
      <c r="H181" s="2035" t="s">
        <v>1243</v>
      </c>
      <c r="I181" s="2036"/>
      <c r="J181" s="2036"/>
      <c r="K181" s="2036"/>
      <c r="L181" s="1070"/>
      <c r="M181" s="2050"/>
      <c r="N181" s="2051"/>
      <c r="O181" s="2052"/>
      <c r="P181" s="1072"/>
    </row>
    <row r="182" spans="1:16" ht="15.95" customHeight="1" x14ac:dyDescent="0.25">
      <c r="A182" s="2031">
        <v>171</v>
      </c>
      <c r="B182" s="2032" t="s">
        <v>1246</v>
      </c>
      <c r="C182" s="2039">
        <v>41491</v>
      </c>
      <c r="D182" s="2049">
        <v>71744</v>
      </c>
      <c r="E182" s="2049">
        <v>71744</v>
      </c>
      <c r="F182" s="2035" t="s">
        <v>1242</v>
      </c>
      <c r="G182" s="1071"/>
      <c r="H182" s="2035" t="s">
        <v>1243</v>
      </c>
      <c r="I182" s="2036"/>
      <c r="J182" s="2036"/>
      <c r="K182" s="2036"/>
      <c r="L182" s="1070"/>
      <c r="M182" s="2050"/>
      <c r="N182" s="2051"/>
      <c r="O182" s="2052"/>
      <c r="P182" s="1072"/>
    </row>
    <row r="183" spans="1:16" ht="32.1" customHeight="1" x14ac:dyDescent="0.25">
      <c r="A183" s="2031">
        <v>172</v>
      </c>
      <c r="B183" s="2032" t="s">
        <v>1247</v>
      </c>
      <c r="C183" s="2039">
        <v>41515</v>
      </c>
      <c r="D183" s="2049">
        <v>35258.400000000001</v>
      </c>
      <c r="E183" s="2049">
        <v>35258.400000000001</v>
      </c>
      <c r="F183" s="2035" t="s">
        <v>1193</v>
      </c>
      <c r="G183" s="1071"/>
      <c r="H183" s="2035" t="s">
        <v>1151</v>
      </c>
      <c r="I183" s="2036"/>
      <c r="J183" s="2036"/>
      <c r="K183" s="2036"/>
      <c r="L183" s="1070"/>
      <c r="M183" s="2050"/>
      <c r="N183" s="2051"/>
      <c r="O183" s="2052"/>
      <c r="P183" s="1072"/>
    </row>
    <row r="184" spans="1:16" ht="32.1" customHeight="1" x14ac:dyDescent="0.25">
      <c r="A184" s="2031">
        <v>173</v>
      </c>
      <c r="B184" s="2032" t="s">
        <v>1248</v>
      </c>
      <c r="C184" s="2039">
        <v>41526</v>
      </c>
      <c r="D184" s="2049">
        <v>47318</v>
      </c>
      <c r="E184" s="2049">
        <v>47318</v>
      </c>
      <c r="F184" s="2035" t="s">
        <v>1249</v>
      </c>
      <c r="G184" s="1071"/>
      <c r="H184" s="2035" t="s">
        <v>1250</v>
      </c>
      <c r="I184" s="2036"/>
      <c r="J184" s="2036"/>
      <c r="K184" s="2036"/>
      <c r="L184" s="1070"/>
      <c r="M184" s="2050"/>
      <c r="N184" s="2051"/>
      <c r="O184" s="2052"/>
      <c r="P184" s="1072"/>
    </row>
    <row r="185" spans="1:16" ht="32.1" customHeight="1" x14ac:dyDescent="0.25">
      <c r="A185" s="2031">
        <v>174</v>
      </c>
      <c r="B185" s="2032" t="s">
        <v>1251</v>
      </c>
      <c r="C185" s="2039">
        <v>41581</v>
      </c>
      <c r="D185" s="2053">
        <v>1472640</v>
      </c>
      <c r="E185" s="2053">
        <v>1472640</v>
      </c>
      <c r="F185" s="2040" t="s">
        <v>1252</v>
      </c>
      <c r="G185" s="1071"/>
      <c r="H185" s="2035" t="s">
        <v>1253</v>
      </c>
      <c r="I185" s="2036"/>
      <c r="J185" s="2036"/>
      <c r="K185" s="2036"/>
      <c r="L185" s="1070"/>
      <c r="M185" s="2050"/>
      <c r="N185" s="2051"/>
      <c r="O185" s="2052"/>
      <c r="P185" s="1072"/>
    </row>
    <row r="186" spans="1:16" ht="32.1" customHeight="1" x14ac:dyDescent="0.25">
      <c r="A186" s="2031">
        <v>175</v>
      </c>
      <c r="B186" s="2032" t="s">
        <v>1254</v>
      </c>
      <c r="C186" s="2039">
        <v>41589</v>
      </c>
      <c r="D186" s="2049">
        <v>47685.2</v>
      </c>
      <c r="E186" s="2049">
        <v>47685.2</v>
      </c>
      <c r="F186" s="2035" t="s">
        <v>1249</v>
      </c>
      <c r="G186" s="1071"/>
      <c r="H186" s="2035" t="s">
        <v>1250</v>
      </c>
      <c r="I186" s="2036"/>
      <c r="J186" s="2036"/>
      <c r="K186" s="2036"/>
      <c r="L186" s="1070"/>
      <c r="M186" s="2050"/>
      <c r="N186" s="2051"/>
      <c r="O186" s="2052"/>
      <c r="P186" s="1072"/>
    </row>
    <row r="187" spans="1:16" ht="32.1" customHeight="1" x14ac:dyDescent="0.25">
      <c r="A187" s="2031">
        <v>176</v>
      </c>
      <c r="B187" s="2032" t="s">
        <v>1255</v>
      </c>
      <c r="C187" s="2039">
        <v>41630</v>
      </c>
      <c r="D187" s="2053">
        <v>1172123.5</v>
      </c>
      <c r="E187" s="2053">
        <v>1172123.5</v>
      </c>
      <c r="F187" s="2040" t="s">
        <v>1252</v>
      </c>
      <c r="G187" s="1071"/>
      <c r="H187" s="2035" t="s">
        <v>1253</v>
      </c>
      <c r="I187" s="2036"/>
      <c r="J187" s="2036"/>
      <c r="K187" s="2036"/>
      <c r="L187" s="1070"/>
      <c r="M187" s="2050"/>
      <c r="N187" s="2051"/>
      <c r="O187" s="2052"/>
      <c r="P187" s="1072"/>
    </row>
    <row r="188" spans="1:16" ht="32.1" customHeight="1" x14ac:dyDescent="0.25">
      <c r="A188" s="2031">
        <v>177</v>
      </c>
      <c r="B188" s="2032" t="s">
        <v>1256</v>
      </c>
      <c r="C188" s="2039">
        <v>41690</v>
      </c>
      <c r="D188" s="2049">
        <v>49276.800000000003</v>
      </c>
      <c r="E188" s="2049">
        <v>49276.800000000003</v>
      </c>
      <c r="F188" s="2035" t="s">
        <v>1257</v>
      </c>
      <c r="G188" s="1071"/>
      <c r="H188" s="2035" t="s">
        <v>1258</v>
      </c>
      <c r="I188" s="2036"/>
      <c r="J188" s="2036"/>
      <c r="K188" s="2036"/>
      <c r="L188" s="1070"/>
      <c r="M188" s="2050"/>
      <c r="N188" s="2051"/>
      <c r="O188" s="2052"/>
      <c r="P188" s="1072"/>
    </row>
    <row r="189" spans="1:16" ht="32.1" customHeight="1" x14ac:dyDescent="0.25">
      <c r="A189" s="2031">
        <v>178</v>
      </c>
      <c r="B189" s="2032" t="s">
        <v>1259</v>
      </c>
      <c r="C189" s="2039">
        <v>41711</v>
      </c>
      <c r="D189" s="2049">
        <v>44899</v>
      </c>
      <c r="E189" s="2049">
        <v>44899</v>
      </c>
      <c r="F189" s="2040" t="s">
        <v>1260</v>
      </c>
      <c r="G189" s="1071"/>
      <c r="H189" s="2035" t="s">
        <v>1261</v>
      </c>
      <c r="I189" s="2036"/>
      <c r="J189" s="2036"/>
      <c r="K189" s="2036"/>
      <c r="L189" s="1070"/>
      <c r="M189" s="2050"/>
      <c r="N189" s="2051"/>
      <c r="O189" s="2052"/>
      <c r="P189" s="1072"/>
    </row>
    <row r="190" spans="1:16" ht="32.1" customHeight="1" x14ac:dyDescent="0.25">
      <c r="A190" s="2031">
        <v>179</v>
      </c>
      <c r="B190" s="2032" t="s">
        <v>1262</v>
      </c>
      <c r="C190" s="2039">
        <v>41716</v>
      </c>
      <c r="D190" s="2049">
        <v>304034.05</v>
      </c>
      <c r="E190" s="2049">
        <v>304034.05</v>
      </c>
      <c r="F190" s="2054" t="s">
        <v>1263</v>
      </c>
      <c r="G190" s="1071"/>
      <c r="H190" s="2035" t="s">
        <v>1264</v>
      </c>
      <c r="I190" s="2036"/>
      <c r="J190" s="2036"/>
      <c r="K190" s="2036"/>
      <c r="L190" s="1070"/>
      <c r="M190" s="2050"/>
      <c r="N190" s="2051"/>
      <c r="O190" s="2052"/>
      <c r="P190" s="1072"/>
    </row>
    <row r="191" spans="1:16" ht="32.1" customHeight="1" x14ac:dyDescent="0.25">
      <c r="A191" s="2031">
        <v>180</v>
      </c>
      <c r="B191" s="2032" t="s">
        <v>1265</v>
      </c>
      <c r="C191" s="2039">
        <v>41792</v>
      </c>
      <c r="D191" s="2049">
        <v>29618</v>
      </c>
      <c r="E191" s="2049">
        <v>29618</v>
      </c>
      <c r="F191" s="2035" t="s">
        <v>1266</v>
      </c>
      <c r="G191" s="1071"/>
      <c r="H191" s="2035" t="s">
        <v>1267</v>
      </c>
      <c r="I191" s="2036"/>
      <c r="J191" s="2036"/>
      <c r="K191" s="2036"/>
      <c r="L191" s="1070"/>
      <c r="M191" s="2050"/>
      <c r="N191" s="2051"/>
      <c r="O191" s="2052"/>
      <c r="P191" s="1072"/>
    </row>
    <row r="192" spans="1:16" ht="32.1" customHeight="1" x14ac:dyDescent="0.25">
      <c r="A192" s="2031">
        <v>181</v>
      </c>
      <c r="B192" s="2032" t="s">
        <v>1268</v>
      </c>
      <c r="C192" s="2039">
        <v>41807</v>
      </c>
      <c r="D192" s="2053">
        <v>43608.800000000003</v>
      </c>
      <c r="E192" s="2053">
        <v>43608.800000000003</v>
      </c>
      <c r="F192" s="2035" t="s">
        <v>1269</v>
      </c>
      <c r="G192" s="1071"/>
      <c r="H192" s="2035" t="s">
        <v>1261</v>
      </c>
      <c r="I192" s="2036"/>
      <c r="J192" s="2036"/>
      <c r="K192" s="2036"/>
      <c r="L192" s="1070"/>
      <c r="M192" s="2050"/>
      <c r="N192" s="2051"/>
      <c r="O192" s="2052"/>
      <c r="P192" s="1072"/>
    </row>
    <row r="193" spans="1:16" ht="32.1" customHeight="1" x14ac:dyDescent="0.25">
      <c r="A193" s="2031">
        <v>182</v>
      </c>
      <c r="B193" s="2032" t="s">
        <v>1270</v>
      </c>
      <c r="C193" s="2039">
        <v>41808</v>
      </c>
      <c r="D193" s="2049">
        <v>1308181.06</v>
      </c>
      <c r="E193" s="2049">
        <v>1308181.06</v>
      </c>
      <c r="F193" s="2054" t="s">
        <v>1263</v>
      </c>
      <c r="G193" s="1071"/>
      <c r="H193" s="2035" t="s">
        <v>1271</v>
      </c>
      <c r="I193" s="2036"/>
      <c r="J193" s="2036"/>
      <c r="K193" s="2036"/>
      <c r="L193" s="1070"/>
      <c r="M193" s="2050"/>
      <c r="N193" s="2051"/>
      <c r="O193" s="2052"/>
      <c r="P193" s="1072"/>
    </row>
    <row r="194" spans="1:16" ht="32.1" customHeight="1" x14ac:dyDescent="0.25">
      <c r="A194" s="2031">
        <v>183</v>
      </c>
      <c r="B194" s="2032" t="s">
        <v>1272</v>
      </c>
      <c r="C194" s="2039">
        <v>41808</v>
      </c>
      <c r="D194" s="2049">
        <v>1051554.05</v>
      </c>
      <c r="E194" s="2049">
        <v>1051554.05</v>
      </c>
      <c r="F194" s="2054" t="s">
        <v>1263</v>
      </c>
      <c r="G194" s="1071"/>
      <c r="H194" s="2035" t="s">
        <v>1273</v>
      </c>
      <c r="I194" s="2036"/>
      <c r="J194" s="2036"/>
      <c r="K194" s="2036"/>
      <c r="L194" s="1070"/>
      <c r="M194" s="2050"/>
      <c r="N194" s="2051"/>
      <c r="O194" s="2052"/>
      <c r="P194" s="1072"/>
    </row>
    <row r="195" spans="1:16" ht="32.1" customHeight="1" x14ac:dyDescent="0.25">
      <c r="A195" s="2031">
        <v>184</v>
      </c>
      <c r="B195" s="2032" t="s">
        <v>1274</v>
      </c>
      <c r="C195" s="2039">
        <v>41817</v>
      </c>
      <c r="D195" s="2049">
        <v>462477</v>
      </c>
      <c r="E195" s="2049">
        <v>462477</v>
      </c>
      <c r="F195" s="2054" t="s">
        <v>1275</v>
      </c>
      <c r="G195" s="1071"/>
      <c r="H195" s="2035" t="s">
        <v>1276</v>
      </c>
      <c r="I195" s="2036"/>
      <c r="J195" s="2036"/>
      <c r="K195" s="2036"/>
      <c r="L195" s="1070"/>
      <c r="M195" s="2050"/>
      <c r="N195" s="2051"/>
      <c r="O195" s="2052"/>
      <c r="P195" s="1072"/>
    </row>
    <row r="196" spans="1:16" ht="32.1" customHeight="1" x14ac:dyDescent="0.25">
      <c r="A196" s="2031">
        <v>185</v>
      </c>
      <c r="B196" s="2032" t="s">
        <v>1277</v>
      </c>
      <c r="C196" s="2039">
        <v>41824</v>
      </c>
      <c r="D196" s="2049">
        <v>39323.5</v>
      </c>
      <c r="E196" s="2049">
        <v>39323.5</v>
      </c>
      <c r="F196" s="2055" t="s">
        <v>1266</v>
      </c>
      <c r="G196" s="1071"/>
      <c r="H196" s="2035" t="s">
        <v>1267</v>
      </c>
      <c r="I196" s="2036"/>
      <c r="J196" s="2036"/>
      <c r="K196" s="2036"/>
      <c r="L196" s="1070"/>
      <c r="M196" s="2050"/>
      <c r="N196" s="2051"/>
      <c r="O196" s="2052"/>
      <c r="P196" s="1072"/>
    </row>
    <row r="197" spans="1:16" ht="32.1" customHeight="1" x14ac:dyDescent="0.25">
      <c r="A197" s="2031">
        <v>186</v>
      </c>
      <c r="B197" s="2032" t="s">
        <v>1278</v>
      </c>
      <c r="C197" s="2039">
        <v>41827</v>
      </c>
      <c r="D197" s="2049">
        <v>79650</v>
      </c>
      <c r="E197" s="2049">
        <v>79650</v>
      </c>
      <c r="F197" s="2054" t="s">
        <v>1279</v>
      </c>
      <c r="G197" s="1071"/>
      <c r="H197" s="2035" t="s">
        <v>1280</v>
      </c>
      <c r="I197" s="2036"/>
      <c r="J197" s="2036"/>
      <c r="K197" s="2036"/>
      <c r="L197" s="1070"/>
      <c r="M197" s="2050"/>
      <c r="N197" s="2051"/>
      <c r="O197" s="2052"/>
      <c r="P197" s="1072"/>
    </row>
    <row r="198" spans="1:16" ht="32.1" customHeight="1" x14ac:dyDescent="0.25">
      <c r="A198" s="2031">
        <v>187</v>
      </c>
      <c r="B198" s="2032" t="s">
        <v>1149</v>
      </c>
      <c r="C198" s="2039">
        <v>41841</v>
      </c>
      <c r="D198" s="2049">
        <v>22526.2</v>
      </c>
      <c r="E198" s="2049">
        <v>22526.2</v>
      </c>
      <c r="F198" s="2054" t="s">
        <v>1281</v>
      </c>
      <c r="G198" s="1071"/>
      <c r="H198" s="2035" t="s">
        <v>1267</v>
      </c>
      <c r="I198" s="2036"/>
      <c r="J198" s="2036"/>
      <c r="K198" s="2036"/>
      <c r="L198" s="1070"/>
      <c r="M198" s="2050"/>
      <c r="N198" s="2051"/>
      <c r="O198" s="2052"/>
      <c r="P198" s="1072"/>
    </row>
    <row r="199" spans="1:16" ht="15.95" customHeight="1" x14ac:dyDescent="0.25">
      <c r="A199" s="2031">
        <v>188</v>
      </c>
      <c r="B199" s="2032" t="s">
        <v>1282</v>
      </c>
      <c r="C199" s="2039">
        <v>41852</v>
      </c>
      <c r="D199" s="2053">
        <v>599535.52</v>
      </c>
      <c r="E199" s="2053">
        <v>599535.52</v>
      </c>
      <c r="F199" s="2055" t="s">
        <v>1283</v>
      </c>
      <c r="G199" s="1071"/>
      <c r="H199" s="2054" t="s">
        <v>1284</v>
      </c>
      <c r="I199" s="2036"/>
      <c r="J199" s="2036"/>
      <c r="K199" s="2036"/>
      <c r="L199" s="1070"/>
      <c r="M199" s="2050"/>
      <c r="N199" s="2051"/>
      <c r="O199" s="2052"/>
      <c r="P199" s="1072"/>
    </row>
    <row r="200" spans="1:16" ht="15.95" customHeight="1" x14ac:dyDescent="0.25">
      <c r="A200" s="2031">
        <v>189</v>
      </c>
      <c r="B200" s="2032" t="s">
        <v>1285</v>
      </c>
      <c r="C200" s="2039">
        <v>41859</v>
      </c>
      <c r="D200" s="2053">
        <v>255118</v>
      </c>
      <c r="E200" s="2053">
        <v>255118</v>
      </c>
      <c r="F200" s="2055" t="s">
        <v>1283</v>
      </c>
      <c r="G200" s="1071"/>
      <c r="H200" s="2054" t="s">
        <v>1284</v>
      </c>
      <c r="I200" s="2036"/>
      <c r="J200" s="2036"/>
      <c r="K200" s="2036"/>
      <c r="L200" s="1070"/>
      <c r="M200" s="2050"/>
      <c r="N200" s="2051"/>
      <c r="O200" s="2052"/>
      <c r="P200" s="1072"/>
    </row>
    <row r="201" spans="1:16" ht="15.95" customHeight="1" x14ac:dyDescent="0.25">
      <c r="A201" s="2031">
        <v>190</v>
      </c>
      <c r="B201" s="2032" t="s">
        <v>1286</v>
      </c>
      <c r="C201" s="2039">
        <v>41859</v>
      </c>
      <c r="D201" s="2053">
        <v>3000000</v>
      </c>
      <c r="E201" s="2053">
        <v>3000000</v>
      </c>
      <c r="F201" s="2055" t="s">
        <v>1283</v>
      </c>
      <c r="G201" s="1071"/>
      <c r="H201" s="2054" t="s">
        <v>1284</v>
      </c>
      <c r="I201" s="2036"/>
      <c r="J201" s="2036"/>
      <c r="K201" s="2036"/>
      <c r="L201" s="1070"/>
      <c r="M201" s="2050"/>
      <c r="N201" s="2051"/>
      <c r="O201" s="2052"/>
      <c r="P201" s="1072"/>
    </row>
    <row r="202" spans="1:16" ht="15.95" customHeight="1" x14ac:dyDescent="0.25">
      <c r="A202" s="2031">
        <v>191</v>
      </c>
      <c r="B202" s="2032" t="s">
        <v>1287</v>
      </c>
      <c r="C202" s="2039">
        <v>41866</v>
      </c>
      <c r="D202" s="2053">
        <v>214111.07</v>
      </c>
      <c r="E202" s="2053">
        <v>214111.07</v>
      </c>
      <c r="F202" s="2055" t="s">
        <v>1283</v>
      </c>
      <c r="G202" s="1071"/>
      <c r="H202" s="2054" t="s">
        <v>1284</v>
      </c>
      <c r="I202" s="2036"/>
      <c r="J202" s="2036"/>
      <c r="K202" s="2036"/>
      <c r="L202" s="1070"/>
      <c r="M202" s="2050"/>
      <c r="N202" s="2051"/>
      <c r="O202" s="2052"/>
      <c r="P202" s="1072"/>
    </row>
    <row r="203" spans="1:16" ht="15.95" customHeight="1" x14ac:dyDescent="0.25">
      <c r="A203" s="2031">
        <v>192</v>
      </c>
      <c r="B203" s="2032" t="s">
        <v>1288</v>
      </c>
      <c r="C203" s="2039">
        <v>41873</v>
      </c>
      <c r="D203" s="2053">
        <v>283410.62</v>
      </c>
      <c r="E203" s="2053">
        <v>283410.62</v>
      </c>
      <c r="F203" s="2055" t="s">
        <v>1283</v>
      </c>
      <c r="G203" s="1071"/>
      <c r="H203" s="2054" t="s">
        <v>1284</v>
      </c>
      <c r="I203" s="2036"/>
      <c r="J203" s="2036"/>
      <c r="K203" s="2036"/>
      <c r="L203" s="1070"/>
      <c r="M203" s="2050"/>
      <c r="N203" s="2051"/>
      <c r="O203" s="2052"/>
      <c r="P203" s="1072"/>
    </row>
    <row r="204" spans="1:16" ht="15.95" customHeight="1" x14ac:dyDescent="0.25">
      <c r="A204" s="2031">
        <v>193</v>
      </c>
      <c r="B204" s="2032" t="s">
        <v>1289</v>
      </c>
      <c r="C204" s="2039">
        <v>41880</v>
      </c>
      <c r="D204" s="2053">
        <v>198494</v>
      </c>
      <c r="E204" s="2053">
        <v>198494</v>
      </c>
      <c r="F204" s="2055" t="s">
        <v>1283</v>
      </c>
      <c r="G204" s="1071"/>
      <c r="H204" s="2054" t="s">
        <v>1284</v>
      </c>
      <c r="I204" s="2036"/>
      <c r="J204" s="2036"/>
      <c r="K204" s="2036"/>
      <c r="L204" s="1070"/>
      <c r="M204" s="2050"/>
      <c r="N204" s="2051"/>
      <c r="O204" s="2052"/>
      <c r="P204" s="1072"/>
    </row>
    <row r="205" spans="1:16" ht="15.95" customHeight="1" x14ac:dyDescent="0.25">
      <c r="A205" s="2031">
        <v>194</v>
      </c>
      <c r="B205" s="2032" t="s">
        <v>1290</v>
      </c>
      <c r="C205" s="2039">
        <v>41891</v>
      </c>
      <c r="D205" s="2053">
        <v>66034</v>
      </c>
      <c r="E205" s="2053">
        <v>66034</v>
      </c>
      <c r="F205" s="2055" t="s">
        <v>1283</v>
      </c>
      <c r="G205" s="1071"/>
      <c r="H205" s="2054" t="s">
        <v>1284</v>
      </c>
      <c r="I205" s="2036"/>
      <c r="J205" s="2036"/>
      <c r="K205" s="2036"/>
      <c r="L205" s="1070"/>
      <c r="M205" s="2050"/>
      <c r="N205" s="2051"/>
      <c r="O205" s="2052"/>
      <c r="P205" s="1072"/>
    </row>
    <row r="206" spans="1:16" ht="32.1" customHeight="1" x14ac:dyDescent="0.25">
      <c r="A206" s="2031">
        <v>195</v>
      </c>
      <c r="B206" s="2032" t="s">
        <v>1291</v>
      </c>
      <c r="C206" s="2039">
        <v>41950</v>
      </c>
      <c r="D206" s="2049">
        <v>45754.67</v>
      </c>
      <c r="E206" s="2049">
        <v>45754.67</v>
      </c>
      <c r="F206" s="2035" t="s">
        <v>1292</v>
      </c>
      <c r="G206" s="1071"/>
      <c r="H206" s="2056" t="s">
        <v>1293</v>
      </c>
      <c r="I206" s="2036"/>
      <c r="J206" s="2036"/>
      <c r="K206" s="2036"/>
      <c r="L206" s="1070"/>
      <c r="M206" s="2050"/>
      <c r="N206" s="2051"/>
      <c r="O206" s="2052"/>
      <c r="P206" s="1072"/>
    </row>
    <row r="207" spans="1:16" ht="32.1" customHeight="1" x14ac:dyDescent="0.25">
      <c r="A207" s="2031">
        <v>196</v>
      </c>
      <c r="B207" s="2032" t="s">
        <v>1294</v>
      </c>
      <c r="C207" s="2039">
        <v>41957</v>
      </c>
      <c r="D207" s="2049">
        <v>76405</v>
      </c>
      <c r="E207" s="2049">
        <v>76405</v>
      </c>
      <c r="F207" s="2035" t="s">
        <v>1295</v>
      </c>
      <c r="G207" s="1071"/>
      <c r="H207" s="2056" t="s">
        <v>1296</v>
      </c>
      <c r="I207" s="2036"/>
      <c r="J207" s="2036"/>
      <c r="K207" s="2036"/>
      <c r="L207" s="1070"/>
      <c r="M207" s="2050"/>
      <c r="N207" s="2051"/>
      <c r="O207" s="2052"/>
      <c r="P207" s="1072"/>
    </row>
    <row r="208" spans="1:16" ht="32.1" customHeight="1" x14ac:dyDescent="0.25">
      <c r="A208" s="2031">
        <v>197</v>
      </c>
      <c r="B208" s="2032" t="s">
        <v>1297</v>
      </c>
      <c r="C208" s="2039">
        <v>41961</v>
      </c>
      <c r="D208" s="2049">
        <v>953817.27</v>
      </c>
      <c r="E208" s="2049">
        <v>953817.27</v>
      </c>
      <c r="F208" s="2054" t="s">
        <v>1263</v>
      </c>
      <c r="G208" s="1071"/>
      <c r="H208" s="2035" t="s">
        <v>1271</v>
      </c>
      <c r="I208" s="2036"/>
      <c r="J208" s="2036"/>
      <c r="K208" s="2036"/>
      <c r="L208" s="1070"/>
      <c r="M208" s="2050"/>
      <c r="N208" s="2051"/>
      <c r="O208" s="2052"/>
      <c r="P208" s="1072"/>
    </row>
    <row r="209" spans="1:16" ht="32.1" customHeight="1" x14ac:dyDescent="0.25">
      <c r="A209" s="2031">
        <v>198</v>
      </c>
      <c r="B209" s="2032" t="s">
        <v>1298</v>
      </c>
      <c r="C209" s="2039">
        <v>41969</v>
      </c>
      <c r="D209" s="2049">
        <v>83000</v>
      </c>
      <c r="E209" s="2049">
        <v>83000</v>
      </c>
      <c r="F209" s="2055" t="s">
        <v>1299</v>
      </c>
      <c r="G209" s="1071"/>
      <c r="H209" s="2035" t="s">
        <v>1300</v>
      </c>
      <c r="I209" s="2036"/>
      <c r="J209" s="2036"/>
      <c r="K209" s="2036"/>
      <c r="L209" s="1070"/>
      <c r="M209" s="2050"/>
      <c r="N209" s="2051"/>
      <c r="O209" s="2052"/>
      <c r="P209" s="1072"/>
    </row>
    <row r="210" spans="1:16" ht="15.95" customHeight="1" x14ac:dyDescent="0.25">
      <c r="A210" s="2031">
        <v>199</v>
      </c>
      <c r="B210" s="2032" t="s">
        <v>1301</v>
      </c>
      <c r="C210" s="2039">
        <v>41970</v>
      </c>
      <c r="D210" s="2049">
        <v>1950000</v>
      </c>
      <c r="E210" s="2049">
        <v>1950000</v>
      </c>
      <c r="F210" s="2055" t="s">
        <v>1302</v>
      </c>
      <c r="G210" s="1071"/>
      <c r="H210" s="2054" t="s">
        <v>1303</v>
      </c>
      <c r="I210" s="2036"/>
      <c r="J210" s="2036"/>
      <c r="K210" s="2036"/>
      <c r="L210" s="1070"/>
      <c r="M210" s="2050"/>
      <c r="N210" s="2051"/>
      <c r="O210" s="2052"/>
      <c r="P210" s="1072"/>
    </row>
    <row r="211" spans="1:16" ht="32.1" customHeight="1" x14ac:dyDescent="0.25">
      <c r="A211" s="2031">
        <v>200</v>
      </c>
      <c r="B211" s="2032" t="s">
        <v>1304</v>
      </c>
      <c r="C211" s="2039">
        <v>41971</v>
      </c>
      <c r="D211" s="2053">
        <v>348100</v>
      </c>
      <c r="E211" s="2053">
        <v>348100</v>
      </c>
      <c r="F211" s="2055" t="s">
        <v>1252</v>
      </c>
      <c r="G211" s="1071"/>
      <c r="H211" s="2035" t="s">
        <v>1305</v>
      </c>
      <c r="I211" s="2036"/>
      <c r="J211" s="2036"/>
      <c r="K211" s="2036"/>
      <c r="L211" s="1070"/>
      <c r="M211" s="2050"/>
      <c r="N211" s="2051"/>
      <c r="O211" s="2052"/>
      <c r="P211" s="1072"/>
    </row>
    <row r="212" spans="1:16" ht="15.95" customHeight="1" x14ac:dyDescent="0.25">
      <c r="A212" s="2031">
        <v>201</v>
      </c>
      <c r="B212" s="2032" t="s">
        <v>1306</v>
      </c>
      <c r="C212" s="2039">
        <v>41976</v>
      </c>
      <c r="D212" s="2053">
        <v>40857.5</v>
      </c>
      <c r="E212" s="2053">
        <v>40857.5</v>
      </c>
      <c r="F212" s="2040" t="s">
        <v>1307</v>
      </c>
      <c r="G212" s="1071"/>
      <c r="H212" s="2035" t="s">
        <v>1210</v>
      </c>
      <c r="I212" s="2036"/>
      <c r="J212" s="2036"/>
      <c r="K212" s="2036"/>
      <c r="L212" s="1070"/>
      <c r="M212" s="2050"/>
      <c r="N212" s="2051"/>
      <c r="O212" s="2052"/>
      <c r="P212" s="1072"/>
    </row>
    <row r="213" spans="1:16" ht="32.1" customHeight="1" x14ac:dyDescent="0.25">
      <c r="A213" s="2031">
        <v>202</v>
      </c>
      <c r="B213" s="2032" t="s">
        <v>1298</v>
      </c>
      <c r="C213" s="2039">
        <v>41988</v>
      </c>
      <c r="D213" s="2049">
        <v>169330</v>
      </c>
      <c r="E213" s="2049">
        <v>169330</v>
      </c>
      <c r="F213" s="2054" t="s">
        <v>1308</v>
      </c>
      <c r="G213" s="1071"/>
      <c r="H213" s="2035" t="s">
        <v>1309</v>
      </c>
      <c r="I213" s="2036"/>
      <c r="J213" s="2036"/>
      <c r="K213" s="2036"/>
      <c r="L213" s="1070"/>
      <c r="M213" s="2050"/>
      <c r="N213" s="2051"/>
      <c r="O213" s="2052"/>
      <c r="P213" s="1072"/>
    </row>
    <row r="214" spans="1:16" ht="32.1" customHeight="1" x14ac:dyDescent="0.25">
      <c r="A214" s="2031">
        <v>203</v>
      </c>
      <c r="B214" s="2032" t="s">
        <v>1310</v>
      </c>
      <c r="C214" s="2039">
        <v>41991</v>
      </c>
      <c r="D214" s="2053">
        <v>121200</v>
      </c>
      <c r="E214" s="2053">
        <v>121200</v>
      </c>
      <c r="F214" s="2035" t="s">
        <v>1311</v>
      </c>
      <c r="G214" s="1071"/>
      <c r="H214" s="2035" t="s">
        <v>1312</v>
      </c>
      <c r="I214" s="2036"/>
      <c r="J214" s="2036"/>
      <c r="K214" s="2036"/>
      <c r="L214" s="1070"/>
      <c r="M214" s="2050"/>
      <c r="N214" s="2051"/>
      <c r="O214" s="2052"/>
      <c r="P214" s="1072"/>
    </row>
    <row r="215" spans="1:16" ht="32.1" customHeight="1" x14ac:dyDescent="0.25">
      <c r="A215" s="2031">
        <v>204</v>
      </c>
      <c r="B215" s="2032" t="s">
        <v>1313</v>
      </c>
      <c r="C215" s="2039">
        <v>41992</v>
      </c>
      <c r="D215" s="2049">
        <v>3319842</v>
      </c>
      <c r="E215" s="2049">
        <v>3319842</v>
      </c>
      <c r="F215" s="2055" t="s">
        <v>1314</v>
      </c>
      <c r="G215" s="1071"/>
      <c r="H215" s="2035" t="s">
        <v>1315</v>
      </c>
      <c r="I215" s="2036"/>
      <c r="J215" s="2036"/>
      <c r="K215" s="2036"/>
      <c r="L215" s="1070"/>
      <c r="M215" s="2050"/>
      <c r="N215" s="2051"/>
      <c r="O215" s="2052"/>
      <c r="P215" s="1072"/>
    </row>
    <row r="216" spans="1:16" ht="32.1" customHeight="1" x14ac:dyDescent="0.25">
      <c r="A216" s="2031">
        <v>205</v>
      </c>
      <c r="B216" s="2032" t="s">
        <v>1123</v>
      </c>
      <c r="C216" s="2039">
        <v>41993</v>
      </c>
      <c r="D216" s="2053">
        <v>223311.08</v>
      </c>
      <c r="E216" s="2053">
        <v>223311.08</v>
      </c>
      <c r="F216" s="2035" t="s">
        <v>1316</v>
      </c>
      <c r="G216" s="1071"/>
      <c r="H216" s="2035" t="s">
        <v>1317</v>
      </c>
      <c r="I216" s="2036"/>
      <c r="J216" s="2036"/>
      <c r="K216" s="2036"/>
      <c r="L216" s="1070"/>
      <c r="M216" s="2050"/>
      <c r="N216" s="2051"/>
      <c r="O216" s="2052"/>
      <c r="P216" s="1072"/>
    </row>
    <row r="217" spans="1:16" ht="32.1" customHeight="1" x14ac:dyDescent="0.25">
      <c r="A217" s="2031">
        <v>206</v>
      </c>
      <c r="B217" s="2032" t="s">
        <v>1064</v>
      </c>
      <c r="C217" s="2039">
        <v>41994</v>
      </c>
      <c r="D217" s="2053">
        <v>17082</v>
      </c>
      <c r="E217" s="2053">
        <v>17082</v>
      </c>
      <c r="F217" s="2035" t="s">
        <v>1318</v>
      </c>
      <c r="G217" s="1071"/>
      <c r="H217" s="2035" t="s">
        <v>1319</v>
      </c>
      <c r="I217" s="2036"/>
      <c r="J217" s="2036"/>
      <c r="K217" s="2036"/>
      <c r="L217" s="1070"/>
      <c r="M217" s="2050"/>
      <c r="N217" s="2051"/>
      <c r="O217" s="2052"/>
      <c r="P217" s="1072"/>
    </row>
    <row r="218" spans="1:16" ht="15.95" customHeight="1" x14ac:dyDescent="0.25">
      <c r="A218" s="2031">
        <v>207</v>
      </c>
      <c r="B218" s="2032" t="s">
        <v>1051</v>
      </c>
      <c r="C218" s="2039">
        <v>41995</v>
      </c>
      <c r="D218" s="2053">
        <v>82600</v>
      </c>
      <c r="E218" s="2053">
        <v>82600</v>
      </c>
      <c r="F218" s="2040" t="s">
        <v>1320</v>
      </c>
      <c r="G218" s="1071"/>
      <c r="H218" s="2057" t="s">
        <v>1321</v>
      </c>
      <c r="I218" s="2036"/>
      <c r="J218" s="2036"/>
      <c r="K218" s="2036"/>
      <c r="L218" s="1070"/>
      <c r="M218" s="2050"/>
      <c r="N218" s="2051"/>
      <c r="O218" s="2052"/>
      <c r="P218" s="1072"/>
    </row>
    <row r="219" spans="1:16" ht="15.95" customHeight="1" x14ac:dyDescent="0.25">
      <c r="A219" s="2031">
        <v>208</v>
      </c>
      <c r="B219" s="2032" t="s">
        <v>1322</v>
      </c>
      <c r="C219" s="2039">
        <v>41996</v>
      </c>
      <c r="D219" s="2053">
        <v>28025</v>
      </c>
      <c r="E219" s="2053">
        <v>28025</v>
      </c>
      <c r="F219" s="2040" t="s">
        <v>1323</v>
      </c>
      <c r="G219" s="1071"/>
      <c r="H219" s="2035" t="s">
        <v>1324</v>
      </c>
      <c r="I219" s="2036"/>
      <c r="J219" s="2036"/>
      <c r="K219" s="2036"/>
      <c r="L219" s="1070"/>
      <c r="M219" s="2050"/>
      <c r="N219" s="2051"/>
      <c r="O219" s="2052"/>
      <c r="P219" s="1072"/>
    </row>
    <row r="220" spans="1:16" ht="32.1" customHeight="1" x14ac:dyDescent="0.25">
      <c r="A220" s="2031">
        <v>209</v>
      </c>
      <c r="B220" s="2032" t="s">
        <v>1111</v>
      </c>
      <c r="C220" s="2039">
        <v>41996</v>
      </c>
      <c r="D220" s="2053">
        <v>54949.75</v>
      </c>
      <c r="E220" s="2053">
        <v>54949.75</v>
      </c>
      <c r="F220" s="2035" t="s">
        <v>1325</v>
      </c>
      <c r="G220" s="1071"/>
      <c r="H220" s="2035" t="s">
        <v>1326</v>
      </c>
      <c r="I220" s="2036"/>
      <c r="J220" s="2036"/>
      <c r="K220" s="2036"/>
      <c r="L220" s="1070"/>
      <c r="M220" s="2050"/>
      <c r="N220" s="2051"/>
      <c r="O220" s="2052"/>
      <c r="P220" s="1072"/>
    </row>
    <row r="221" spans="1:16" ht="32.1" customHeight="1" x14ac:dyDescent="0.25">
      <c r="A221" s="2031">
        <v>210</v>
      </c>
      <c r="B221" s="2032" t="s">
        <v>1327</v>
      </c>
      <c r="C221" s="2039">
        <v>41814</v>
      </c>
      <c r="D221" s="2049">
        <v>7400</v>
      </c>
      <c r="E221" s="2049">
        <v>7400</v>
      </c>
      <c r="F221" s="2040" t="s">
        <v>1227</v>
      </c>
      <c r="G221" s="1071"/>
      <c r="H221" s="2035" t="s">
        <v>1328</v>
      </c>
      <c r="I221" s="2036"/>
      <c r="J221" s="2036"/>
      <c r="K221" s="2036"/>
      <c r="L221" s="1070"/>
      <c r="M221" s="2050"/>
      <c r="N221" s="2051"/>
      <c r="O221" s="2052"/>
      <c r="P221" s="1072"/>
    </row>
    <row r="222" spans="1:16" ht="32.1" customHeight="1" x14ac:dyDescent="0.25">
      <c r="A222" s="2031">
        <v>211</v>
      </c>
      <c r="B222" s="2032" t="s">
        <v>1329</v>
      </c>
      <c r="C222" s="2039">
        <v>41814</v>
      </c>
      <c r="D222" s="2049">
        <v>7400</v>
      </c>
      <c r="E222" s="2049">
        <v>7400</v>
      </c>
      <c r="F222" s="2040" t="s">
        <v>1227</v>
      </c>
      <c r="G222" s="1071"/>
      <c r="H222" s="2035" t="s">
        <v>1328</v>
      </c>
      <c r="I222" s="2036"/>
      <c r="J222" s="2036"/>
      <c r="K222" s="2036"/>
      <c r="L222" s="1070"/>
      <c r="M222" s="2050"/>
      <c r="N222" s="2051"/>
      <c r="O222" s="2052"/>
      <c r="P222" s="1072"/>
    </row>
    <row r="223" spans="1:16" ht="32.1" customHeight="1" x14ac:dyDescent="0.25">
      <c r="A223" s="2031">
        <v>212</v>
      </c>
      <c r="B223" s="2032" t="s">
        <v>1123</v>
      </c>
      <c r="C223" s="2039">
        <v>41999</v>
      </c>
      <c r="D223" s="2053">
        <v>330400</v>
      </c>
      <c r="E223" s="2053">
        <v>330400</v>
      </c>
      <c r="F223" s="2040" t="s">
        <v>1330</v>
      </c>
      <c r="G223" s="1071"/>
      <c r="H223" s="2035" t="s">
        <v>1331</v>
      </c>
      <c r="I223" s="2036"/>
      <c r="J223" s="2036"/>
      <c r="K223" s="2036"/>
      <c r="L223" s="1070"/>
      <c r="M223" s="2050"/>
      <c r="N223" s="2051"/>
      <c r="O223" s="2052"/>
      <c r="P223" s="1072"/>
    </row>
    <row r="224" spans="1:16" ht="32.1" customHeight="1" x14ac:dyDescent="0.25">
      <c r="A224" s="2031">
        <v>213</v>
      </c>
      <c r="B224" s="2032" t="s">
        <v>1114</v>
      </c>
      <c r="C224" s="2039">
        <v>42030</v>
      </c>
      <c r="D224" s="2049">
        <v>1857000</v>
      </c>
      <c r="E224" s="2049">
        <v>1857000</v>
      </c>
      <c r="F224" s="2054" t="s">
        <v>1332</v>
      </c>
      <c r="G224" s="1071"/>
      <c r="H224" s="2035" t="s">
        <v>1253</v>
      </c>
      <c r="I224" s="2036"/>
      <c r="J224" s="2036"/>
      <c r="K224" s="2036"/>
      <c r="L224" s="1070"/>
      <c r="M224" s="2050"/>
      <c r="N224" s="2051"/>
      <c r="O224" s="2052"/>
      <c r="P224" s="1072"/>
    </row>
    <row r="225" spans="1:16" ht="15.95" customHeight="1" x14ac:dyDescent="0.25">
      <c r="A225" s="2031">
        <v>214</v>
      </c>
      <c r="B225" s="2032" t="s">
        <v>1333</v>
      </c>
      <c r="C225" s="2039">
        <v>42045</v>
      </c>
      <c r="D225" s="2053">
        <v>892080</v>
      </c>
      <c r="E225" s="2053">
        <v>892080</v>
      </c>
      <c r="F225" s="2040" t="s">
        <v>1307</v>
      </c>
      <c r="G225" s="1071"/>
      <c r="H225" s="2035" t="s">
        <v>1210</v>
      </c>
      <c r="I225" s="2036"/>
      <c r="J225" s="2036"/>
      <c r="K225" s="2036"/>
      <c r="L225" s="1070"/>
      <c r="M225" s="2050"/>
      <c r="N225" s="2051"/>
      <c r="O225" s="2052"/>
      <c r="P225" s="1072"/>
    </row>
    <row r="226" spans="1:16" ht="32.1" customHeight="1" x14ac:dyDescent="0.25">
      <c r="A226" s="2031">
        <v>215</v>
      </c>
      <c r="B226" s="2032" t="s">
        <v>1127</v>
      </c>
      <c r="C226" s="2039">
        <v>42059</v>
      </c>
      <c r="D226" s="2053">
        <v>90778.29</v>
      </c>
      <c r="E226" s="2053">
        <v>90778.29</v>
      </c>
      <c r="F226" s="2040" t="s">
        <v>1334</v>
      </c>
      <c r="G226" s="1071"/>
      <c r="H226" s="2035" t="s">
        <v>1335</v>
      </c>
      <c r="I226" s="2036"/>
      <c r="J226" s="2036"/>
      <c r="K226" s="2036"/>
      <c r="L226" s="1070"/>
      <c r="M226" s="2050"/>
      <c r="N226" s="2051"/>
      <c r="O226" s="2052"/>
      <c r="P226" s="1072"/>
    </row>
    <row r="227" spans="1:16" ht="32.1" customHeight="1" x14ac:dyDescent="0.25">
      <c r="A227" s="2031">
        <v>216</v>
      </c>
      <c r="B227" s="2032" t="s">
        <v>1336</v>
      </c>
      <c r="C227" s="2039">
        <v>42069</v>
      </c>
      <c r="D227" s="2053">
        <v>53544</v>
      </c>
      <c r="E227" s="2053">
        <v>53544</v>
      </c>
      <c r="F227" s="2040" t="s">
        <v>1337</v>
      </c>
      <c r="G227" s="1071"/>
      <c r="H227" s="2035" t="s">
        <v>1338</v>
      </c>
      <c r="I227" s="2036"/>
      <c r="J227" s="2036"/>
      <c r="K227" s="2036"/>
      <c r="L227" s="1070"/>
      <c r="M227" s="2050"/>
      <c r="N227" s="2051"/>
      <c r="O227" s="2052"/>
      <c r="P227" s="1072"/>
    </row>
    <row r="228" spans="1:16" ht="15.95" customHeight="1" x14ac:dyDescent="0.25">
      <c r="A228" s="2031">
        <v>217</v>
      </c>
      <c r="B228" s="2032" t="s">
        <v>1339</v>
      </c>
      <c r="C228" s="2039">
        <v>42081</v>
      </c>
      <c r="D228" s="2049">
        <v>162250</v>
      </c>
      <c r="E228" s="2049">
        <v>162250</v>
      </c>
      <c r="F228" s="2040" t="s">
        <v>1307</v>
      </c>
      <c r="G228" s="1071"/>
      <c r="H228" s="2035" t="s">
        <v>1210</v>
      </c>
      <c r="I228" s="2036"/>
      <c r="J228" s="2036"/>
      <c r="K228" s="2036"/>
      <c r="L228" s="1070"/>
      <c r="M228" s="2050"/>
      <c r="N228" s="2051"/>
      <c r="O228" s="2052"/>
      <c r="P228" s="1072"/>
    </row>
    <row r="229" spans="1:16" ht="32.1" customHeight="1" x14ac:dyDescent="0.25">
      <c r="A229" s="2031">
        <v>218</v>
      </c>
      <c r="B229" s="2032" t="s">
        <v>1099</v>
      </c>
      <c r="C229" s="2039">
        <v>42081</v>
      </c>
      <c r="D229" s="2053">
        <v>76228</v>
      </c>
      <c r="E229" s="2053">
        <v>76228</v>
      </c>
      <c r="F229" s="2035" t="s">
        <v>1340</v>
      </c>
      <c r="G229" s="1071"/>
      <c r="H229" s="2035" t="s">
        <v>1341</v>
      </c>
      <c r="I229" s="2036"/>
      <c r="J229" s="2036"/>
      <c r="K229" s="2036"/>
      <c r="L229" s="1070"/>
      <c r="M229" s="2050"/>
      <c r="N229" s="2051"/>
      <c r="O229" s="2052"/>
      <c r="P229" s="1072"/>
    </row>
    <row r="230" spans="1:16" ht="15.95" customHeight="1" x14ac:dyDescent="0.25">
      <c r="A230" s="2031">
        <v>219</v>
      </c>
      <c r="B230" s="2032" t="s">
        <v>1342</v>
      </c>
      <c r="C230" s="2039">
        <v>42100</v>
      </c>
      <c r="D230" s="2053">
        <v>11407.88</v>
      </c>
      <c r="E230" s="2053">
        <v>11407.88</v>
      </c>
      <c r="F230" s="2040" t="s">
        <v>1343</v>
      </c>
      <c r="G230" s="1071"/>
      <c r="H230" s="2035" t="s">
        <v>1344</v>
      </c>
      <c r="I230" s="2036"/>
      <c r="J230" s="2036"/>
      <c r="K230" s="2036"/>
      <c r="L230" s="1070"/>
      <c r="M230" s="2050"/>
      <c r="N230" s="2051"/>
      <c r="O230" s="2052"/>
      <c r="P230" s="1072"/>
    </row>
    <row r="231" spans="1:16" ht="15.95" customHeight="1" x14ac:dyDescent="0.25">
      <c r="A231" s="2031">
        <v>220</v>
      </c>
      <c r="B231" s="2032" t="s">
        <v>1345</v>
      </c>
      <c r="C231" s="2039">
        <v>42109</v>
      </c>
      <c r="D231" s="2053">
        <v>8817.7999999999993</v>
      </c>
      <c r="E231" s="2053">
        <v>8817.7999999999993</v>
      </c>
      <c r="F231" s="2035" t="s">
        <v>1346</v>
      </c>
      <c r="G231" s="1071"/>
      <c r="H231" s="2035"/>
      <c r="I231" s="2036"/>
      <c r="J231" s="2036"/>
      <c r="K231" s="2036"/>
      <c r="L231" s="1070"/>
      <c r="M231" s="2050"/>
      <c r="N231" s="2051"/>
      <c r="O231" s="2052"/>
      <c r="P231" s="1072"/>
    </row>
    <row r="232" spans="1:16" ht="32.1" customHeight="1" x14ac:dyDescent="0.25">
      <c r="A232" s="2031">
        <v>221</v>
      </c>
      <c r="B232" s="2032" t="s">
        <v>1347</v>
      </c>
      <c r="C232" s="2039">
        <v>42109</v>
      </c>
      <c r="D232" s="2053">
        <v>272391.2</v>
      </c>
      <c r="E232" s="2053">
        <v>272391.2</v>
      </c>
      <c r="F232" s="2040" t="s">
        <v>1348</v>
      </c>
      <c r="G232" s="1071"/>
      <c r="H232" s="2035" t="s">
        <v>1349</v>
      </c>
      <c r="I232" s="2036"/>
      <c r="J232" s="2036"/>
      <c r="K232" s="2036"/>
      <c r="L232" s="1070"/>
      <c r="M232" s="2050"/>
      <c r="N232" s="2051"/>
      <c r="O232" s="2052"/>
      <c r="P232" s="1072"/>
    </row>
    <row r="233" spans="1:16" ht="15.95" customHeight="1" x14ac:dyDescent="0.25">
      <c r="A233" s="2031">
        <v>222</v>
      </c>
      <c r="B233" s="2032" t="s">
        <v>1350</v>
      </c>
      <c r="C233" s="2039">
        <v>42110</v>
      </c>
      <c r="D233" s="2053">
        <v>29736</v>
      </c>
      <c r="E233" s="2053">
        <v>29736</v>
      </c>
      <c r="F233" s="2040" t="s">
        <v>1348</v>
      </c>
      <c r="G233" s="1071"/>
      <c r="H233" s="2035" t="s">
        <v>1351</v>
      </c>
      <c r="I233" s="2036"/>
      <c r="J233" s="2036"/>
      <c r="K233" s="2036"/>
      <c r="L233" s="1070"/>
      <c r="M233" s="2050"/>
      <c r="N233" s="2051"/>
      <c r="O233" s="2052"/>
      <c r="P233" s="1072"/>
    </row>
    <row r="234" spans="1:16" ht="32.1" customHeight="1" x14ac:dyDescent="0.25">
      <c r="A234" s="2031">
        <v>223</v>
      </c>
      <c r="B234" s="2032" t="s">
        <v>1352</v>
      </c>
      <c r="C234" s="2039">
        <v>42118</v>
      </c>
      <c r="D234" s="2053">
        <v>14573</v>
      </c>
      <c r="E234" s="2053">
        <v>14573</v>
      </c>
      <c r="F234" s="2040" t="s">
        <v>1353</v>
      </c>
      <c r="G234" s="1071"/>
      <c r="H234" s="2035" t="s">
        <v>1354</v>
      </c>
      <c r="I234" s="2036"/>
      <c r="J234" s="2036"/>
      <c r="K234" s="2036"/>
      <c r="L234" s="1070"/>
      <c r="M234" s="2050"/>
      <c r="N234" s="2051"/>
      <c r="O234" s="2052"/>
      <c r="P234" s="1072"/>
    </row>
    <row r="235" spans="1:16" ht="32.1" customHeight="1" x14ac:dyDescent="0.25">
      <c r="A235" s="2031">
        <v>224</v>
      </c>
      <c r="B235" s="2032" t="s">
        <v>1355</v>
      </c>
      <c r="C235" s="2039">
        <v>42103</v>
      </c>
      <c r="D235" s="2049">
        <v>205271.62</v>
      </c>
      <c r="E235" s="2049">
        <v>205271.62</v>
      </c>
      <c r="F235" s="2035" t="s">
        <v>1356</v>
      </c>
      <c r="G235" s="1071"/>
      <c r="H235" s="2035" t="s">
        <v>1357</v>
      </c>
      <c r="I235" s="2036"/>
      <c r="J235" s="2036"/>
      <c r="K235" s="2036"/>
      <c r="L235" s="1070"/>
      <c r="M235" s="2050"/>
      <c r="N235" s="2051"/>
      <c r="O235" s="2052"/>
      <c r="P235" s="1072"/>
    </row>
    <row r="236" spans="1:16" ht="32.1" customHeight="1" x14ac:dyDescent="0.25">
      <c r="A236" s="2031">
        <v>225</v>
      </c>
      <c r="B236" s="2032" t="s">
        <v>1358</v>
      </c>
      <c r="C236" s="2039">
        <v>42129</v>
      </c>
      <c r="D236" s="2053">
        <v>1239117.83</v>
      </c>
      <c r="E236" s="2053">
        <v>1239117.83</v>
      </c>
      <c r="F236" s="2040" t="s">
        <v>1359</v>
      </c>
      <c r="G236" s="1071"/>
      <c r="H236" s="2035" t="s">
        <v>1360</v>
      </c>
      <c r="I236" s="2036"/>
      <c r="J236" s="2036"/>
      <c r="K236" s="2036"/>
      <c r="L236" s="1070"/>
      <c r="M236" s="2050"/>
      <c r="N236" s="2051"/>
      <c r="O236" s="2052"/>
      <c r="P236" s="1072"/>
    </row>
    <row r="237" spans="1:16" ht="32.1" customHeight="1" x14ac:dyDescent="0.25">
      <c r="A237" s="2031">
        <v>226</v>
      </c>
      <c r="B237" s="2032" t="s">
        <v>1361</v>
      </c>
      <c r="C237" s="2039">
        <v>42138</v>
      </c>
      <c r="D237" s="2053">
        <v>1161167.05</v>
      </c>
      <c r="E237" s="2053">
        <v>1161167.05</v>
      </c>
      <c r="F237" s="2035" t="s">
        <v>1362</v>
      </c>
      <c r="G237" s="1071"/>
      <c r="H237" s="2035" t="s">
        <v>1363</v>
      </c>
      <c r="I237" s="2036"/>
      <c r="J237" s="2036"/>
      <c r="K237" s="2036"/>
      <c r="L237" s="1070"/>
      <c r="M237" s="2050"/>
      <c r="N237" s="2051"/>
      <c r="O237" s="2052"/>
      <c r="P237" s="1072"/>
    </row>
    <row r="238" spans="1:16" ht="32.1" customHeight="1" x14ac:dyDescent="0.25">
      <c r="A238" s="2031">
        <v>227</v>
      </c>
      <c r="B238" s="2032" t="s">
        <v>1364</v>
      </c>
      <c r="C238" s="2039">
        <v>42144</v>
      </c>
      <c r="D238" s="2053">
        <v>49512.800000000003</v>
      </c>
      <c r="E238" s="2053">
        <v>49512.800000000003</v>
      </c>
      <c r="F238" s="2040" t="s">
        <v>1365</v>
      </c>
      <c r="G238" s="1071"/>
      <c r="H238" s="2035" t="s">
        <v>1366</v>
      </c>
      <c r="I238" s="2036"/>
      <c r="J238" s="2036"/>
      <c r="K238" s="2036"/>
      <c r="L238" s="1070"/>
      <c r="M238" s="2050"/>
      <c r="N238" s="2051"/>
      <c r="O238" s="2052"/>
      <c r="P238" s="1072"/>
    </row>
    <row r="239" spans="1:16" ht="32.1" customHeight="1" x14ac:dyDescent="0.25">
      <c r="A239" s="2031">
        <v>228</v>
      </c>
      <c r="B239" s="2032" t="s">
        <v>1367</v>
      </c>
      <c r="C239" s="2039">
        <v>42149</v>
      </c>
      <c r="D239" s="2053">
        <v>102321.93</v>
      </c>
      <c r="E239" s="2053">
        <v>102321.93</v>
      </c>
      <c r="F239" s="2035" t="s">
        <v>1368</v>
      </c>
      <c r="G239" s="1071"/>
      <c r="H239" s="2035" t="s">
        <v>1369</v>
      </c>
      <c r="I239" s="2036"/>
      <c r="J239" s="2036"/>
      <c r="K239" s="2036"/>
      <c r="L239" s="1070"/>
      <c r="M239" s="2050"/>
      <c r="N239" s="2051"/>
      <c r="O239" s="2052"/>
      <c r="P239" s="1072"/>
    </row>
    <row r="240" spans="1:16" ht="15.95" customHeight="1" x14ac:dyDescent="0.25">
      <c r="A240" s="2031">
        <v>229</v>
      </c>
      <c r="B240" s="2032" t="s">
        <v>1370</v>
      </c>
      <c r="C240" s="2039">
        <v>42153</v>
      </c>
      <c r="D240" s="2053">
        <v>58282.559999999998</v>
      </c>
      <c r="E240" s="2053">
        <v>58282.559999999998</v>
      </c>
      <c r="F240" s="2040" t="s">
        <v>1371</v>
      </c>
      <c r="G240" s="1071"/>
      <c r="H240" s="2035" t="s">
        <v>1372</v>
      </c>
      <c r="I240" s="2036"/>
      <c r="J240" s="2036"/>
      <c r="K240" s="2036"/>
      <c r="L240" s="1070"/>
      <c r="M240" s="2050"/>
      <c r="N240" s="2051"/>
      <c r="O240" s="2052"/>
      <c r="P240" s="1072"/>
    </row>
    <row r="241" spans="1:16" ht="32.1" customHeight="1" x14ac:dyDescent="0.25">
      <c r="A241" s="2031">
        <v>230</v>
      </c>
      <c r="B241" s="2032" t="s">
        <v>1373</v>
      </c>
      <c r="C241" s="2039">
        <v>42153</v>
      </c>
      <c r="D241" s="2053">
        <v>157194.88</v>
      </c>
      <c r="E241" s="2053">
        <v>157194.88</v>
      </c>
      <c r="F241" s="2040" t="s">
        <v>1374</v>
      </c>
      <c r="G241" s="1071"/>
      <c r="H241" s="2035" t="s">
        <v>1375</v>
      </c>
      <c r="I241" s="2036"/>
      <c r="J241" s="2036"/>
      <c r="K241" s="2036"/>
      <c r="L241" s="1070"/>
      <c r="M241" s="2050"/>
      <c r="N241" s="2051"/>
      <c r="O241" s="2052"/>
      <c r="P241" s="1072"/>
    </row>
    <row r="242" spans="1:16" ht="32.1" customHeight="1" x14ac:dyDescent="0.25">
      <c r="A242" s="2031">
        <v>231</v>
      </c>
      <c r="B242" s="2032" t="s">
        <v>1048</v>
      </c>
      <c r="C242" s="2039">
        <v>42156</v>
      </c>
      <c r="D242" s="2049">
        <v>1666443.2</v>
      </c>
      <c r="E242" s="2049">
        <v>1666443.2</v>
      </c>
      <c r="F242" s="2040" t="s">
        <v>1376</v>
      </c>
      <c r="G242" s="1071"/>
      <c r="H242" s="2035" t="s">
        <v>1377</v>
      </c>
      <c r="I242" s="2036"/>
      <c r="J242" s="2036"/>
      <c r="K242" s="2036"/>
      <c r="L242" s="1070"/>
      <c r="M242" s="2050"/>
      <c r="N242" s="2051"/>
      <c r="O242" s="2052"/>
      <c r="P242" s="1072"/>
    </row>
    <row r="243" spans="1:16" ht="32.1" customHeight="1" x14ac:dyDescent="0.25">
      <c r="A243" s="2031">
        <v>232</v>
      </c>
      <c r="B243" s="2032" t="s">
        <v>1378</v>
      </c>
      <c r="C243" s="2039">
        <v>42187</v>
      </c>
      <c r="D243" s="2049">
        <v>2273050.67</v>
      </c>
      <c r="E243" s="2049">
        <v>2273050.67</v>
      </c>
      <c r="F243" s="2035" t="s">
        <v>1379</v>
      </c>
      <c r="G243" s="1071"/>
      <c r="H243" s="2035" t="s">
        <v>1380</v>
      </c>
      <c r="I243" s="2036"/>
      <c r="J243" s="2036"/>
      <c r="K243" s="2036"/>
      <c r="L243" s="1070"/>
      <c r="M243" s="2050"/>
      <c r="N243" s="2051"/>
      <c r="O243" s="2052"/>
      <c r="P243" s="1072"/>
    </row>
    <row r="244" spans="1:16" ht="15.95" customHeight="1" x14ac:dyDescent="0.25">
      <c r="A244" s="2031">
        <v>233</v>
      </c>
      <c r="B244" s="2032" t="s">
        <v>1381</v>
      </c>
      <c r="C244" s="2039">
        <v>42188</v>
      </c>
      <c r="D244" s="2049">
        <v>14750</v>
      </c>
      <c r="E244" s="2049">
        <v>14750</v>
      </c>
      <c r="F244" s="2035" t="s">
        <v>1382</v>
      </c>
      <c r="G244" s="1071"/>
      <c r="H244" s="2035" t="s">
        <v>1383</v>
      </c>
      <c r="I244" s="2036"/>
      <c r="J244" s="2036"/>
      <c r="K244" s="2036"/>
      <c r="L244" s="1070"/>
      <c r="M244" s="2050"/>
      <c r="N244" s="2051"/>
      <c r="O244" s="2052"/>
      <c r="P244" s="1072"/>
    </row>
    <row r="245" spans="1:16" ht="32.1" customHeight="1" x14ac:dyDescent="0.25">
      <c r="A245" s="2031">
        <v>234</v>
      </c>
      <c r="B245" s="2032" t="s">
        <v>1384</v>
      </c>
      <c r="C245" s="2039">
        <v>42199</v>
      </c>
      <c r="D245" s="2049">
        <v>11154</v>
      </c>
      <c r="E245" s="2049">
        <v>11154</v>
      </c>
      <c r="F245" s="2040" t="s">
        <v>1365</v>
      </c>
      <c r="G245" s="1071"/>
      <c r="H245" s="2035" t="s">
        <v>1366</v>
      </c>
      <c r="I245" s="2036"/>
      <c r="J245" s="2036"/>
      <c r="K245" s="2036"/>
      <c r="L245" s="1070"/>
      <c r="M245" s="2050"/>
      <c r="N245" s="2051"/>
      <c r="O245" s="2052"/>
      <c r="P245" s="1072"/>
    </row>
    <row r="246" spans="1:16" ht="32.1" customHeight="1" x14ac:dyDescent="0.25">
      <c r="A246" s="2031">
        <v>235</v>
      </c>
      <c r="B246" s="2032" t="s">
        <v>1385</v>
      </c>
      <c r="C246" s="2039">
        <v>42199</v>
      </c>
      <c r="D246" s="2049">
        <v>96099.199999999997</v>
      </c>
      <c r="E246" s="2049">
        <v>96099.199999999997</v>
      </c>
      <c r="F246" s="2040" t="s">
        <v>1365</v>
      </c>
      <c r="G246" s="1071"/>
      <c r="H246" s="2035" t="s">
        <v>1366</v>
      </c>
      <c r="I246" s="2036"/>
      <c r="J246" s="2036"/>
      <c r="K246" s="2036"/>
      <c r="L246" s="1070"/>
      <c r="M246" s="2050"/>
      <c r="N246" s="2051"/>
      <c r="O246" s="2052"/>
      <c r="P246" s="1072"/>
    </row>
    <row r="247" spans="1:16" ht="32.1" customHeight="1" x14ac:dyDescent="0.25">
      <c r="A247" s="2031">
        <v>236</v>
      </c>
      <c r="B247" s="2032" t="s">
        <v>1386</v>
      </c>
      <c r="C247" s="2039">
        <v>42215</v>
      </c>
      <c r="D247" s="2049">
        <v>198983.4</v>
      </c>
      <c r="E247" s="2049">
        <v>198983.4</v>
      </c>
      <c r="F247" s="2040" t="s">
        <v>1365</v>
      </c>
      <c r="G247" s="1071"/>
      <c r="H247" s="2035" t="s">
        <v>1366</v>
      </c>
      <c r="I247" s="2036"/>
      <c r="J247" s="2036"/>
      <c r="K247" s="2036"/>
      <c r="L247" s="1070"/>
      <c r="M247" s="2050"/>
      <c r="N247" s="2051"/>
      <c r="O247" s="2052"/>
      <c r="P247" s="1072"/>
    </row>
    <row r="248" spans="1:16" ht="32.1" customHeight="1" x14ac:dyDescent="0.25">
      <c r="A248" s="2031">
        <v>237</v>
      </c>
      <c r="B248" s="2032" t="s">
        <v>1387</v>
      </c>
      <c r="C248" s="2039">
        <v>42215</v>
      </c>
      <c r="D248" s="2049">
        <v>50150</v>
      </c>
      <c r="E248" s="2049">
        <v>50150</v>
      </c>
      <c r="F248" s="2040" t="s">
        <v>1307</v>
      </c>
      <c r="G248" s="1071"/>
      <c r="H248" s="2035" t="s">
        <v>1366</v>
      </c>
      <c r="I248" s="2036"/>
      <c r="J248" s="2036"/>
      <c r="K248" s="2036"/>
      <c r="L248" s="1070"/>
      <c r="M248" s="2050"/>
      <c r="N248" s="2051"/>
      <c r="O248" s="2052"/>
      <c r="P248" s="1072"/>
    </row>
    <row r="249" spans="1:16" ht="32.1" customHeight="1" x14ac:dyDescent="0.25">
      <c r="A249" s="2031">
        <v>238</v>
      </c>
      <c r="B249" s="2032" t="s">
        <v>1388</v>
      </c>
      <c r="C249" s="2039">
        <v>42215</v>
      </c>
      <c r="D249" s="2049">
        <v>76700</v>
      </c>
      <c r="E249" s="2049">
        <v>76700</v>
      </c>
      <c r="F249" s="2040" t="s">
        <v>1307</v>
      </c>
      <c r="G249" s="1071"/>
      <c r="H249" s="2035" t="s">
        <v>1366</v>
      </c>
      <c r="I249" s="2036"/>
      <c r="J249" s="2036"/>
      <c r="K249" s="2036"/>
      <c r="L249" s="1070"/>
      <c r="M249" s="2050"/>
      <c r="N249" s="2051"/>
      <c r="O249" s="2052"/>
      <c r="P249" s="1072"/>
    </row>
    <row r="250" spans="1:16" ht="32.1" customHeight="1" x14ac:dyDescent="0.25">
      <c r="A250" s="2031">
        <v>239</v>
      </c>
      <c r="B250" s="2032" t="s">
        <v>1389</v>
      </c>
      <c r="C250" s="2039">
        <v>42215</v>
      </c>
      <c r="D250" s="2049">
        <v>15576</v>
      </c>
      <c r="E250" s="2049">
        <v>15576</v>
      </c>
      <c r="F250" s="2040" t="s">
        <v>1307</v>
      </c>
      <c r="G250" s="1071"/>
      <c r="H250" s="2035" t="s">
        <v>1366</v>
      </c>
      <c r="I250" s="2036"/>
      <c r="J250" s="2036"/>
      <c r="K250" s="2036"/>
      <c r="L250" s="1070"/>
      <c r="M250" s="2050"/>
      <c r="N250" s="2051"/>
      <c r="O250" s="2052"/>
      <c r="P250" s="1072"/>
    </row>
    <row r="251" spans="1:16" ht="32.1" customHeight="1" x14ac:dyDescent="0.25">
      <c r="A251" s="2031">
        <v>240</v>
      </c>
      <c r="B251" s="2032" t="s">
        <v>1390</v>
      </c>
      <c r="C251" s="2039">
        <v>42215</v>
      </c>
      <c r="D251" s="2049">
        <v>62000</v>
      </c>
      <c r="E251" s="2049">
        <v>62000</v>
      </c>
      <c r="F251" s="2040" t="s">
        <v>1307</v>
      </c>
      <c r="G251" s="1071"/>
      <c r="H251" s="2035" t="s">
        <v>1366</v>
      </c>
      <c r="I251" s="2036"/>
      <c r="J251" s="2036"/>
      <c r="K251" s="2036"/>
      <c r="L251" s="1070"/>
      <c r="M251" s="2050"/>
      <c r="N251" s="2051"/>
      <c r="O251" s="2052"/>
      <c r="P251" s="1072"/>
    </row>
    <row r="252" spans="1:16" ht="32.1" customHeight="1" x14ac:dyDescent="0.25">
      <c r="A252" s="2031">
        <v>241</v>
      </c>
      <c r="B252" s="2032" t="s">
        <v>1391</v>
      </c>
      <c r="C252" s="2039">
        <v>42215</v>
      </c>
      <c r="D252" s="2049">
        <v>43660</v>
      </c>
      <c r="E252" s="2049">
        <v>43660</v>
      </c>
      <c r="F252" s="2040" t="s">
        <v>1307</v>
      </c>
      <c r="G252" s="1071"/>
      <c r="H252" s="2035" t="s">
        <v>1366</v>
      </c>
      <c r="I252" s="2036"/>
      <c r="J252" s="2036"/>
      <c r="K252" s="2036"/>
      <c r="L252" s="1070"/>
      <c r="M252" s="2050"/>
      <c r="N252" s="2051"/>
      <c r="O252" s="2052"/>
      <c r="P252" s="1072"/>
    </row>
    <row r="253" spans="1:16" ht="32.1" customHeight="1" x14ac:dyDescent="0.25">
      <c r="A253" s="2031">
        <v>242</v>
      </c>
      <c r="B253" s="2032" t="s">
        <v>1392</v>
      </c>
      <c r="C253" s="2039">
        <v>42215</v>
      </c>
      <c r="D253" s="2053">
        <v>53808</v>
      </c>
      <c r="E253" s="2053">
        <v>53808</v>
      </c>
      <c r="F253" s="2040" t="s">
        <v>1307</v>
      </c>
      <c r="G253" s="1071"/>
      <c r="H253" s="2035" t="s">
        <v>1366</v>
      </c>
      <c r="I253" s="2036"/>
      <c r="J253" s="2036"/>
      <c r="K253" s="2036"/>
      <c r="L253" s="1070"/>
      <c r="M253" s="2050"/>
      <c r="N253" s="2051"/>
      <c r="O253" s="2052"/>
      <c r="P253" s="1072"/>
    </row>
    <row r="254" spans="1:16" ht="32.1" customHeight="1" x14ac:dyDescent="0.25">
      <c r="A254" s="2031">
        <v>243</v>
      </c>
      <c r="B254" s="2032" t="s">
        <v>1393</v>
      </c>
      <c r="C254" s="2039">
        <v>42215</v>
      </c>
      <c r="D254" s="2049">
        <v>194110</v>
      </c>
      <c r="E254" s="2049">
        <v>194110</v>
      </c>
      <c r="F254" s="2035" t="s">
        <v>1394</v>
      </c>
      <c r="G254" s="1071"/>
      <c r="H254" s="2035" t="s">
        <v>1395</v>
      </c>
      <c r="I254" s="2036"/>
      <c r="J254" s="2036"/>
      <c r="K254" s="2036"/>
      <c r="L254" s="1070"/>
      <c r="M254" s="2050"/>
      <c r="N254" s="2051"/>
      <c r="O254" s="2052"/>
      <c r="P254" s="1072"/>
    </row>
    <row r="255" spans="1:16" ht="32.1" customHeight="1" x14ac:dyDescent="0.25">
      <c r="A255" s="2031">
        <v>244</v>
      </c>
      <c r="B255" s="2032" t="s">
        <v>1099</v>
      </c>
      <c r="C255" s="2039">
        <v>42226</v>
      </c>
      <c r="D255" s="2049">
        <v>755200</v>
      </c>
      <c r="E255" s="2049">
        <v>755200</v>
      </c>
      <c r="F255" s="2035" t="s">
        <v>1396</v>
      </c>
      <c r="G255" s="1071"/>
      <c r="H255" s="2035" t="s">
        <v>1397</v>
      </c>
      <c r="I255" s="2036"/>
      <c r="J255" s="2036"/>
      <c r="K255" s="2036"/>
      <c r="L255" s="1070"/>
      <c r="M255" s="2050"/>
      <c r="N255" s="2051"/>
      <c r="O255" s="2052"/>
      <c r="P255" s="1072"/>
    </row>
    <row r="256" spans="1:16" ht="32.1" customHeight="1" x14ac:dyDescent="0.25">
      <c r="A256" s="2031">
        <v>245</v>
      </c>
      <c r="B256" s="2032" t="s">
        <v>1398</v>
      </c>
      <c r="C256" s="2039">
        <v>42286</v>
      </c>
      <c r="D256" s="2049">
        <v>37689.199999999997</v>
      </c>
      <c r="E256" s="2049">
        <v>37689.199999999997</v>
      </c>
      <c r="F256" s="2035" t="s">
        <v>1399</v>
      </c>
      <c r="G256" s="1071"/>
      <c r="H256" s="2035" t="s">
        <v>1400</v>
      </c>
      <c r="I256" s="2036"/>
      <c r="J256" s="2036"/>
      <c r="K256" s="2036"/>
      <c r="L256" s="1070"/>
      <c r="M256" s="2050"/>
      <c r="N256" s="2051"/>
      <c r="O256" s="2052"/>
      <c r="P256" s="1072"/>
    </row>
    <row r="257" spans="1:16" ht="15.95" customHeight="1" x14ac:dyDescent="0.25">
      <c r="A257" s="2031">
        <v>246</v>
      </c>
      <c r="B257" s="2032" t="s">
        <v>1401</v>
      </c>
      <c r="C257" s="2039">
        <v>42014</v>
      </c>
      <c r="D257" s="2049">
        <v>2122820</v>
      </c>
      <c r="E257" s="2049">
        <v>2122820</v>
      </c>
      <c r="F257" s="2040" t="s">
        <v>1402</v>
      </c>
      <c r="G257" s="1071"/>
      <c r="H257" s="2035" t="s">
        <v>1403</v>
      </c>
      <c r="I257" s="2036"/>
      <c r="J257" s="2036"/>
      <c r="K257" s="2036"/>
      <c r="L257" s="1070"/>
      <c r="M257" s="2050"/>
      <c r="N257" s="2051"/>
      <c r="O257" s="2052"/>
      <c r="P257" s="1072"/>
    </row>
    <row r="258" spans="1:16" ht="15.95" customHeight="1" x14ac:dyDescent="0.25">
      <c r="A258" s="2031">
        <v>247</v>
      </c>
      <c r="B258" s="2032" t="s">
        <v>1404</v>
      </c>
      <c r="C258" s="2039">
        <v>42091</v>
      </c>
      <c r="D258" s="2049">
        <v>127933.24</v>
      </c>
      <c r="E258" s="2049">
        <v>127933.24</v>
      </c>
      <c r="F258" s="2040" t="s">
        <v>1405</v>
      </c>
      <c r="G258" s="1071"/>
      <c r="H258" s="2035" t="s">
        <v>1406</v>
      </c>
      <c r="I258" s="2036"/>
      <c r="J258" s="2036"/>
      <c r="K258" s="2036"/>
      <c r="L258" s="1070"/>
      <c r="M258" s="2050"/>
      <c r="N258" s="2051"/>
      <c r="O258" s="2052"/>
      <c r="P258" s="1072"/>
    </row>
    <row r="259" spans="1:16" ht="32.1" customHeight="1" x14ac:dyDescent="0.25">
      <c r="A259" s="2031">
        <v>248</v>
      </c>
      <c r="B259" s="2032" t="s">
        <v>1407</v>
      </c>
      <c r="C259" s="2039">
        <v>42164</v>
      </c>
      <c r="D259" s="2049">
        <v>398035.48</v>
      </c>
      <c r="E259" s="2049">
        <v>398035.48</v>
      </c>
      <c r="F259" s="2040" t="s">
        <v>1371</v>
      </c>
      <c r="G259" s="1071"/>
      <c r="H259" s="2035" t="s">
        <v>1408</v>
      </c>
      <c r="I259" s="2036"/>
      <c r="J259" s="2036"/>
      <c r="K259" s="2036"/>
      <c r="L259" s="1070"/>
      <c r="M259" s="2050"/>
      <c r="N259" s="2051"/>
      <c r="O259" s="2052"/>
      <c r="P259" s="1072"/>
    </row>
    <row r="260" spans="1:16" ht="32.1" customHeight="1" x14ac:dyDescent="0.25">
      <c r="A260" s="2031">
        <v>249</v>
      </c>
      <c r="B260" s="2032" t="s">
        <v>1409</v>
      </c>
      <c r="C260" s="2039">
        <v>42178</v>
      </c>
      <c r="D260" s="2049">
        <v>166498</v>
      </c>
      <c r="E260" s="2049">
        <v>166498</v>
      </c>
      <c r="F260" s="2035" t="s">
        <v>1394</v>
      </c>
      <c r="G260" s="1071"/>
      <c r="H260" s="2035" t="s">
        <v>1395</v>
      </c>
      <c r="I260" s="2036"/>
      <c r="J260" s="2036"/>
      <c r="K260" s="2036"/>
      <c r="L260" s="1070"/>
      <c r="M260" s="2050"/>
      <c r="N260" s="2051"/>
      <c r="O260" s="2052"/>
      <c r="P260" s="1072"/>
    </row>
    <row r="261" spans="1:16" ht="32.1" customHeight="1" x14ac:dyDescent="0.25">
      <c r="A261" s="2031">
        <v>250</v>
      </c>
      <c r="B261" s="2032" t="s">
        <v>1410</v>
      </c>
      <c r="C261" s="2039">
        <v>42178</v>
      </c>
      <c r="D261" s="2049">
        <v>158946</v>
      </c>
      <c r="E261" s="2049">
        <v>158946</v>
      </c>
      <c r="F261" s="2035" t="s">
        <v>1394</v>
      </c>
      <c r="G261" s="1071"/>
      <c r="H261" s="2035" t="s">
        <v>1395</v>
      </c>
      <c r="I261" s="2036"/>
      <c r="J261" s="2036"/>
      <c r="K261" s="2036"/>
      <c r="L261" s="1070"/>
      <c r="M261" s="2050"/>
      <c r="N261" s="2051"/>
      <c r="O261" s="2052"/>
      <c r="P261" s="1072"/>
    </row>
    <row r="262" spans="1:16" ht="32.1" customHeight="1" x14ac:dyDescent="0.25">
      <c r="A262" s="2031">
        <v>251</v>
      </c>
      <c r="B262" s="2032" t="s">
        <v>1411</v>
      </c>
      <c r="C262" s="2039">
        <v>42178</v>
      </c>
      <c r="D262" s="2049">
        <v>68139.100000000006</v>
      </c>
      <c r="E262" s="2049">
        <v>68139.100000000006</v>
      </c>
      <c r="F262" s="2035" t="s">
        <v>1394</v>
      </c>
      <c r="G262" s="1071"/>
      <c r="H262" s="2035" t="s">
        <v>1395</v>
      </c>
      <c r="I262" s="2036"/>
      <c r="J262" s="2036"/>
      <c r="K262" s="2036"/>
      <c r="L262" s="1070"/>
      <c r="M262" s="2050"/>
      <c r="N262" s="2051"/>
      <c r="O262" s="2052"/>
      <c r="P262" s="1072"/>
    </row>
    <row r="263" spans="1:16" ht="32.1" customHeight="1" x14ac:dyDescent="0.25">
      <c r="A263" s="2031">
        <v>252</v>
      </c>
      <c r="B263" s="2032" t="s">
        <v>1412</v>
      </c>
      <c r="C263" s="2039">
        <v>42185</v>
      </c>
      <c r="D263" s="2049">
        <v>164256</v>
      </c>
      <c r="E263" s="2049">
        <v>164256</v>
      </c>
      <c r="F263" s="2035" t="s">
        <v>1394</v>
      </c>
      <c r="G263" s="1071"/>
      <c r="H263" s="2035" t="s">
        <v>1395</v>
      </c>
      <c r="I263" s="2036"/>
      <c r="J263" s="2036"/>
      <c r="K263" s="2036"/>
      <c r="L263" s="1070"/>
      <c r="M263" s="2050"/>
      <c r="N263" s="2051"/>
      <c r="O263" s="2052"/>
      <c r="P263" s="1072"/>
    </row>
    <row r="264" spans="1:16" ht="15.95" customHeight="1" x14ac:dyDescent="0.25">
      <c r="A264" s="2031">
        <v>253</v>
      </c>
      <c r="B264" s="2032" t="s">
        <v>1413</v>
      </c>
      <c r="C264" s="2039">
        <v>42187</v>
      </c>
      <c r="D264" s="2049">
        <v>32509</v>
      </c>
      <c r="E264" s="2049">
        <v>32509</v>
      </c>
      <c r="F264" s="2040" t="s">
        <v>1414</v>
      </c>
      <c r="G264" s="1071"/>
      <c r="H264" s="2035" t="s">
        <v>1395</v>
      </c>
      <c r="I264" s="2036"/>
      <c r="J264" s="2036"/>
      <c r="K264" s="2036"/>
      <c r="L264" s="1070"/>
      <c r="M264" s="2050"/>
      <c r="N264" s="2051"/>
      <c r="O264" s="2052"/>
      <c r="P264" s="1072"/>
    </row>
    <row r="265" spans="1:16" ht="15.95" customHeight="1" x14ac:dyDescent="0.25">
      <c r="A265" s="2031">
        <v>254</v>
      </c>
      <c r="B265" s="2032" t="s">
        <v>1415</v>
      </c>
      <c r="C265" s="2039">
        <v>42188</v>
      </c>
      <c r="D265" s="2049">
        <v>88500</v>
      </c>
      <c r="E265" s="2049">
        <v>88500</v>
      </c>
      <c r="F265" s="2040" t="s">
        <v>1307</v>
      </c>
      <c r="G265" s="1071"/>
      <c r="H265" s="2035" t="s">
        <v>1395</v>
      </c>
      <c r="I265" s="2036"/>
      <c r="J265" s="2036"/>
      <c r="K265" s="2036"/>
      <c r="L265" s="1070"/>
      <c r="M265" s="2050"/>
      <c r="N265" s="2051"/>
      <c r="O265" s="2052"/>
      <c r="P265" s="1072"/>
    </row>
    <row r="266" spans="1:16" ht="15.95" customHeight="1" x14ac:dyDescent="0.25">
      <c r="A266" s="2031">
        <v>255</v>
      </c>
      <c r="B266" s="2032" t="s">
        <v>1416</v>
      </c>
      <c r="C266" s="2039">
        <v>42188</v>
      </c>
      <c r="D266" s="2049">
        <v>88500</v>
      </c>
      <c r="E266" s="2049">
        <v>88500</v>
      </c>
      <c r="F266" s="2040" t="s">
        <v>1307</v>
      </c>
      <c r="G266" s="1071"/>
      <c r="H266" s="2035" t="s">
        <v>1395</v>
      </c>
      <c r="I266" s="2036"/>
      <c r="J266" s="2036"/>
      <c r="K266" s="2036"/>
      <c r="L266" s="1070"/>
      <c r="M266" s="2050"/>
      <c r="N266" s="2051"/>
      <c r="O266" s="2052"/>
      <c r="P266" s="1072"/>
    </row>
    <row r="267" spans="1:16" ht="32.1" customHeight="1" x14ac:dyDescent="0.25">
      <c r="A267" s="2031">
        <v>256</v>
      </c>
      <c r="B267" s="2032" t="s">
        <v>1417</v>
      </c>
      <c r="C267" s="2039">
        <v>42219</v>
      </c>
      <c r="D267" s="2049">
        <v>186440</v>
      </c>
      <c r="E267" s="2049">
        <v>186440</v>
      </c>
      <c r="F267" s="2035" t="s">
        <v>1394</v>
      </c>
      <c r="G267" s="1071"/>
      <c r="H267" s="2035" t="s">
        <v>1395</v>
      </c>
      <c r="I267" s="2036"/>
      <c r="J267" s="2036"/>
      <c r="K267" s="2036"/>
      <c r="L267" s="1070"/>
      <c r="M267" s="2050"/>
      <c r="N267" s="2051"/>
      <c r="O267" s="2052"/>
      <c r="P267" s="1072"/>
    </row>
    <row r="268" spans="1:16" ht="32.1" customHeight="1" x14ac:dyDescent="0.25">
      <c r="A268" s="2031">
        <v>257</v>
      </c>
      <c r="B268" s="2032">
        <v>1170</v>
      </c>
      <c r="C268" s="2039">
        <v>42408</v>
      </c>
      <c r="D268" s="2053">
        <v>675900</v>
      </c>
      <c r="E268" s="2053">
        <v>675900</v>
      </c>
      <c r="F268" s="2035" t="s">
        <v>1418</v>
      </c>
      <c r="G268" s="1071"/>
      <c r="H268" s="2035" t="s">
        <v>1419</v>
      </c>
      <c r="I268" s="2036"/>
      <c r="J268" s="2036"/>
      <c r="K268" s="2036"/>
      <c r="L268" s="1070"/>
      <c r="M268" s="2050"/>
      <c r="N268" s="2051"/>
      <c r="O268" s="2052"/>
      <c r="P268" s="1072"/>
    </row>
    <row r="269" spans="1:16" ht="32.1" customHeight="1" x14ac:dyDescent="0.25">
      <c r="A269" s="2031">
        <v>258</v>
      </c>
      <c r="B269" s="2032">
        <v>3242</v>
      </c>
      <c r="C269" s="2039">
        <v>42429</v>
      </c>
      <c r="D269" s="2053">
        <v>3050000</v>
      </c>
      <c r="E269" s="2053">
        <v>3050000</v>
      </c>
      <c r="F269" s="2035" t="s">
        <v>1420</v>
      </c>
      <c r="G269" s="1071"/>
      <c r="H269" s="2035" t="s">
        <v>1421</v>
      </c>
      <c r="I269" s="2036"/>
      <c r="J269" s="2036"/>
      <c r="K269" s="2036"/>
      <c r="L269" s="1070"/>
      <c r="M269" s="2050"/>
      <c r="N269" s="2051"/>
      <c r="O269" s="2052"/>
      <c r="P269" s="1072"/>
    </row>
    <row r="270" spans="1:16" ht="32.1" customHeight="1" x14ac:dyDescent="0.25">
      <c r="A270" s="2031">
        <v>259</v>
      </c>
      <c r="B270" s="2058" t="s">
        <v>1422</v>
      </c>
      <c r="C270" s="2039">
        <v>43210</v>
      </c>
      <c r="D270" s="1506">
        <v>16581.75</v>
      </c>
      <c r="E270" s="1506">
        <v>16581.75</v>
      </c>
      <c r="F270" s="2035" t="s">
        <v>1423</v>
      </c>
      <c r="G270" s="1071"/>
      <c r="H270" s="2035" t="s">
        <v>1424</v>
      </c>
      <c r="I270" s="2036"/>
      <c r="J270" s="2036"/>
      <c r="K270" s="2036"/>
      <c r="L270" s="1070"/>
      <c r="M270" s="2050"/>
      <c r="N270" s="2051"/>
      <c r="O270" s="2052"/>
      <c r="P270" s="1072"/>
    </row>
    <row r="271" spans="1:16" ht="32.1" customHeight="1" x14ac:dyDescent="0.25">
      <c r="A271" s="2031">
        <v>260</v>
      </c>
      <c r="B271" s="2058" t="s">
        <v>1425</v>
      </c>
      <c r="C271" s="2039">
        <v>43216</v>
      </c>
      <c r="D271" s="1506">
        <v>54978.22</v>
      </c>
      <c r="E271" s="1506">
        <v>54978.22</v>
      </c>
      <c r="F271" s="2035" t="s">
        <v>1423</v>
      </c>
      <c r="G271" s="1071"/>
      <c r="H271" s="2035" t="s">
        <v>1424</v>
      </c>
      <c r="I271" s="2036"/>
      <c r="J271" s="2036"/>
      <c r="K271" s="2036"/>
      <c r="L271" s="1070"/>
      <c r="M271" s="2050"/>
      <c r="N271" s="2051"/>
      <c r="O271" s="2052"/>
      <c r="P271" s="1072"/>
    </row>
    <row r="272" spans="1:16" ht="32.1" customHeight="1" x14ac:dyDescent="0.25">
      <c r="A272" s="2031">
        <v>261</v>
      </c>
      <c r="B272" s="2041" t="s">
        <v>1426</v>
      </c>
      <c r="C272" s="2033">
        <v>43769</v>
      </c>
      <c r="D272" s="2059">
        <v>800000</v>
      </c>
      <c r="E272" s="2059">
        <v>800000</v>
      </c>
      <c r="F272" s="2048" t="s">
        <v>1427</v>
      </c>
      <c r="G272" s="1071"/>
      <c r="H272" s="2060" t="s">
        <v>1428</v>
      </c>
      <c r="I272" s="2036"/>
      <c r="J272" s="2036"/>
      <c r="K272" s="2036"/>
      <c r="L272" s="1070"/>
      <c r="M272" s="2050"/>
      <c r="N272" s="2051"/>
      <c r="O272" s="2052"/>
      <c r="P272" s="1072"/>
    </row>
    <row r="273" spans="1:16" ht="32.1" customHeight="1" x14ac:dyDescent="0.25">
      <c r="A273" s="2031">
        <v>262</v>
      </c>
      <c r="B273" s="2032" t="s">
        <v>1429</v>
      </c>
      <c r="C273" s="2039">
        <v>44005</v>
      </c>
      <c r="D273" s="2034">
        <v>906788.65</v>
      </c>
      <c r="E273" s="2034">
        <v>906788.65</v>
      </c>
      <c r="F273" s="2035" t="s">
        <v>1430</v>
      </c>
      <c r="G273" s="1071"/>
      <c r="H273" s="2035" t="s">
        <v>1431</v>
      </c>
      <c r="I273" s="2036"/>
      <c r="J273" s="2036"/>
      <c r="K273" s="2036"/>
      <c r="L273" s="1070"/>
      <c r="M273" s="2050"/>
      <c r="N273" s="2051"/>
      <c r="O273" s="2052"/>
      <c r="P273" s="1072"/>
    </row>
    <row r="274" spans="1:16" ht="34.5" customHeight="1" x14ac:dyDescent="0.25">
      <c r="A274" s="2031">
        <v>263</v>
      </c>
      <c r="B274" s="2220" t="s">
        <v>1432</v>
      </c>
      <c r="C274" s="2221">
        <v>44929</v>
      </c>
      <c r="D274" s="2222">
        <v>3336</v>
      </c>
      <c r="E274" s="2222">
        <v>3336</v>
      </c>
      <c r="F274" s="2223" t="s">
        <v>1433</v>
      </c>
      <c r="G274" s="2224"/>
      <c r="H274" s="2225" t="s">
        <v>1434</v>
      </c>
      <c r="I274" s="2036"/>
      <c r="J274" s="2036"/>
      <c r="K274" s="2036"/>
      <c r="L274" s="1070"/>
      <c r="M274" s="2050"/>
      <c r="N274" s="2051"/>
      <c r="O274" s="2052"/>
      <c r="P274" s="1072"/>
    </row>
    <row r="275" spans="1:16" ht="32.1" customHeight="1" x14ac:dyDescent="0.25">
      <c r="A275" s="2031">
        <v>264</v>
      </c>
      <c r="B275" s="2032" t="s">
        <v>1435</v>
      </c>
      <c r="C275" s="2061">
        <v>44958</v>
      </c>
      <c r="D275" s="1506">
        <v>3604</v>
      </c>
      <c r="E275" s="1506">
        <v>3604</v>
      </c>
      <c r="F275" s="2040" t="s">
        <v>1433</v>
      </c>
      <c r="G275" s="1071"/>
      <c r="H275" s="2035" t="s">
        <v>1436</v>
      </c>
      <c r="I275" s="2036"/>
      <c r="J275" s="2036"/>
      <c r="K275" s="2036"/>
      <c r="L275" s="1070"/>
      <c r="M275" s="2050"/>
      <c r="N275" s="2051"/>
      <c r="O275" s="2052"/>
      <c r="P275" s="1072"/>
    </row>
    <row r="276" spans="1:16" ht="32.1" customHeight="1" x14ac:dyDescent="0.25">
      <c r="A276" s="2031">
        <v>265</v>
      </c>
      <c r="B276" s="2032" t="s">
        <v>1437</v>
      </c>
      <c r="C276" s="2061">
        <v>44987</v>
      </c>
      <c r="D276" s="1506">
        <v>3604</v>
      </c>
      <c r="E276" s="1506">
        <v>3604</v>
      </c>
      <c r="F276" s="2040" t="s">
        <v>1433</v>
      </c>
      <c r="G276" s="1071"/>
      <c r="H276" s="2035" t="s">
        <v>1438</v>
      </c>
      <c r="I276" s="2036"/>
      <c r="J276" s="2036"/>
      <c r="K276" s="2036"/>
      <c r="L276" s="1070"/>
      <c r="M276" s="2050"/>
      <c r="N276" s="2051"/>
      <c r="O276" s="2052"/>
      <c r="P276" s="1072"/>
    </row>
    <row r="277" spans="1:16" ht="32.1" customHeight="1" x14ac:dyDescent="0.25">
      <c r="A277" s="2031">
        <v>266</v>
      </c>
      <c r="B277" s="2032" t="s">
        <v>1439</v>
      </c>
      <c r="C277" s="2061">
        <v>45017</v>
      </c>
      <c r="D277" s="2062">
        <v>3604</v>
      </c>
      <c r="E277" s="2062">
        <v>3604</v>
      </c>
      <c r="F277" s="2040" t="s">
        <v>1433</v>
      </c>
      <c r="G277" s="1071"/>
      <c r="H277" s="2035" t="s">
        <v>1440</v>
      </c>
      <c r="I277" s="2036"/>
      <c r="J277" s="2036"/>
      <c r="K277" s="2036"/>
      <c r="L277" s="1070"/>
      <c r="M277" s="2050"/>
      <c r="N277" s="2051"/>
      <c r="O277" s="2052"/>
      <c r="P277" s="1072"/>
    </row>
    <row r="278" spans="1:16" ht="32.1" customHeight="1" x14ac:dyDescent="0.25">
      <c r="A278" s="2031">
        <v>267</v>
      </c>
      <c r="B278" s="2032" t="s">
        <v>1441</v>
      </c>
      <c r="C278" s="2061">
        <v>45048</v>
      </c>
      <c r="D278" s="1506">
        <v>3604</v>
      </c>
      <c r="E278" s="1506">
        <v>3604</v>
      </c>
      <c r="F278" s="2040" t="s">
        <v>1433</v>
      </c>
      <c r="G278" s="1071"/>
      <c r="H278" s="2035" t="s">
        <v>1440</v>
      </c>
      <c r="I278" s="2036"/>
      <c r="J278" s="2036"/>
      <c r="K278" s="2036"/>
      <c r="L278" s="1070"/>
      <c r="M278" s="2050"/>
      <c r="N278" s="2051"/>
      <c r="O278" s="2052"/>
      <c r="P278" s="1072"/>
    </row>
    <row r="279" spans="1:16" ht="32.1" customHeight="1" x14ac:dyDescent="0.25">
      <c r="A279" s="2031">
        <v>268</v>
      </c>
      <c r="B279" s="2032" t="s">
        <v>1442</v>
      </c>
      <c r="C279" s="2061">
        <v>45083</v>
      </c>
      <c r="D279" s="2062">
        <v>3604</v>
      </c>
      <c r="E279" s="2062">
        <v>3604</v>
      </c>
      <c r="F279" s="2040" t="s">
        <v>1433</v>
      </c>
      <c r="G279" s="1071"/>
      <c r="H279" s="2035" t="s">
        <v>1443</v>
      </c>
      <c r="I279" s="1072"/>
      <c r="J279" s="2036"/>
      <c r="K279" s="2036"/>
      <c r="L279" s="1070"/>
      <c r="M279" s="2050"/>
      <c r="N279" s="2051"/>
      <c r="O279" s="2052"/>
      <c r="P279" s="1072"/>
    </row>
    <row r="280" spans="1:16" ht="32.1" customHeight="1" x14ac:dyDescent="0.25">
      <c r="A280" s="2031">
        <v>269</v>
      </c>
      <c r="B280" s="2032" t="s">
        <v>2021</v>
      </c>
      <c r="C280" s="2061">
        <v>45110</v>
      </c>
      <c r="D280" s="2062">
        <v>3604</v>
      </c>
      <c r="E280" s="2062">
        <v>3604</v>
      </c>
      <c r="F280" s="2040" t="s">
        <v>1433</v>
      </c>
      <c r="G280" s="1071"/>
      <c r="H280" s="2035" t="s">
        <v>2022</v>
      </c>
      <c r="I280" s="2036"/>
      <c r="J280" s="2036"/>
      <c r="K280" s="2036"/>
      <c r="L280" s="1070"/>
      <c r="M280" s="2050"/>
      <c r="N280" s="2051"/>
      <c r="O280" s="2052"/>
      <c r="P280" s="1072"/>
    </row>
    <row r="281" spans="1:16" ht="32.1" customHeight="1" x14ac:dyDescent="0.25">
      <c r="A281" s="2031">
        <v>270</v>
      </c>
      <c r="B281" s="2063" t="s">
        <v>615</v>
      </c>
      <c r="C281" s="2068">
        <v>45184</v>
      </c>
      <c r="D281" s="2065">
        <v>10710953.109999999</v>
      </c>
      <c r="E281" s="2065">
        <v>10710953.109999999</v>
      </c>
      <c r="F281" s="2066" t="s">
        <v>995</v>
      </c>
      <c r="G281" s="2067"/>
      <c r="H281" s="2226" t="s">
        <v>2023</v>
      </c>
      <c r="I281" s="2036"/>
      <c r="J281" s="2036"/>
      <c r="K281" s="2036"/>
      <c r="L281" s="1070"/>
      <c r="M281" s="2050"/>
      <c r="N281" s="2051"/>
      <c r="O281" s="2052"/>
      <c r="P281" s="1072"/>
    </row>
    <row r="282" spans="1:16" ht="32.1" customHeight="1" x14ac:dyDescent="0.25">
      <c r="A282" s="2031">
        <v>271</v>
      </c>
      <c r="B282" s="2032" t="s">
        <v>2024</v>
      </c>
      <c r="C282" s="2061">
        <v>45203</v>
      </c>
      <c r="D282" s="2062">
        <v>3604</v>
      </c>
      <c r="E282" s="2062">
        <v>3604</v>
      </c>
      <c r="F282" s="2040" t="s">
        <v>1433</v>
      </c>
      <c r="G282" s="1071"/>
      <c r="H282" s="2035" t="s">
        <v>2025</v>
      </c>
      <c r="I282" s="2036"/>
      <c r="J282" s="2036"/>
      <c r="K282" s="2036"/>
      <c r="L282" s="1070"/>
      <c r="M282" s="2050"/>
      <c r="N282" s="2051"/>
      <c r="O282" s="2052"/>
      <c r="P282" s="1072"/>
    </row>
    <row r="283" spans="1:16" ht="32.1" customHeight="1" x14ac:dyDescent="0.25">
      <c r="A283" s="2031">
        <v>272</v>
      </c>
      <c r="B283" s="2032" t="s">
        <v>2026</v>
      </c>
      <c r="C283" s="2061">
        <v>45232</v>
      </c>
      <c r="D283" s="2062">
        <v>3604</v>
      </c>
      <c r="E283" s="2062">
        <v>3604</v>
      </c>
      <c r="F283" s="2040" t="s">
        <v>1433</v>
      </c>
      <c r="G283" s="1071"/>
      <c r="H283" s="2035" t="s">
        <v>2027</v>
      </c>
      <c r="I283" s="2036"/>
      <c r="J283" s="2036"/>
      <c r="K283" s="2036"/>
      <c r="L283" s="1070"/>
      <c r="M283" s="2050"/>
      <c r="N283" s="2051"/>
      <c r="O283" s="2052"/>
      <c r="P283" s="1072"/>
    </row>
    <row r="284" spans="1:16" ht="32.1" customHeight="1" x14ac:dyDescent="0.25">
      <c r="A284" s="2031">
        <v>273</v>
      </c>
      <c r="B284" s="2063" t="s">
        <v>614</v>
      </c>
      <c r="C284" s="2068">
        <v>45232</v>
      </c>
      <c r="D284" s="2065">
        <v>1887388.44</v>
      </c>
      <c r="E284" s="2065">
        <v>1887388.44</v>
      </c>
      <c r="F284" s="2066" t="s">
        <v>995</v>
      </c>
      <c r="G284" s="2067"/>
      <c r="H284" s="2067" t="s">
        <v>1444</v>
      </c>
      <c r="I284" s="2036"/>
      <c r="J284" s="2036"/>
      <c r="K284" s="2036"/>
      <c r="L284" s="1070"/>
      <c r="M284" s="2050"/>
      <c r="N284" s="2051"/>
      <c r="O284" s="2052"/>
      <c r="P284" s="1072"/>
    </row>
    <row r="285" spans="1:16" ht="32.1" customHeight="1" x14ac:dyDescent="0.25">
      <c r="A285" s="2031">
        <v>274</v>
      </c>
      <c r="B285" s="2063" t="s">
        <v>613</v>
      </c>
      <c r="C285" s="2068">
        <v>45233</v>
      </c>
      <c r="D285" s="2065">
        <v>9586722.1699999999</v>
      </c>
      <c r="E285" s="2065">
        <v>9586722.1699999999</v>
      </c>
      <c r="F285" s="2066" t="s">
        <v>1445</v>
      </c>
      <c r="G285" s="2067"/>
      <c r="H285" s="2067" t="s">
        <v>1446</v>
      </c>
      <c r="I285" s="2036"/>
      <c r="J285" s="2036"/>
      <c r="K285" s="2036"/>
      <c r="L285" s="1070"/>
      <c r="M285" s="2050"/>
      <c r="N285" s="2051"/>
      <c r="O285" s="2052"/>
      <c r="P285" s="1072"/>
    </row>
    <row r="286" spans="1:16" ht="32.1" customHeight="1" x14ac:dyDescent="0.25">
      <c r="A286" s="2031">
        <v>275</v>
      </c>
      <c r="B286" s="2063" t="s">
        <v>612</v>
      </c>
      <c r="C286" s="2068">
        <v>45237</v>
      </c>
      <c r="D286" s="2065">
        <v>1361139.26</v>
      </c>
      <c r="E286" s="2065">
        <v>1361139.26</v>
      </c>
      <c r="F286" s="2066" t="s">
        <v>995</v>
      </c>
      <c r="G286" s="2067"/>
      <c r="H286" s="2067" t="s">
        <v>1447</v>
      </c>
      <c r="I286" s="2036"/>
      <c r="J286" s="2036"/>
      <c r="K286" s="2036"/>
      <c r="L286" s="1070"/>
      <c r="M286" s="2050"/>
      <c r="N286" s="2051"/>
      <c r="O286" s="2052"/>
      <c r="P286" s="1072"/>
    </row>
    <row r="287" spans="1:16" ht="32.1" customHeight="1" x14ac:dyDescent="0.25">
      <c r="A287" s="2031">
        <v>276</v>
      </c>
      <c r="B287" s="2063" t="s">
        <v>1448</v>
      </c>
      <c r="C287" s="2064">
        <v>45265</v>
      </c>
      <c r="D287" s="2069">
        <v>3604</v>
      </c>
      <c r="E287" s="2069">
        <v>3604</v>
      </c>
      <c r="F287" s="2066" t="s">
        <v>1433</v>
      </c>
      <c r="G287" s="2066"/>
      <c r="H287" s="2067" t="s">
        <v>1449</v>
      </c>
      <c r="I287" s="2036"/>
      <c r="J287" s="2036"/>
      <c r="K287" s="2036"/>
      <c r="L287" s="1070"/>
      <c r="M287" s="2050"/>
      <c r="N287" s="2051"/>
      <c r="O287" s="2052"/>
      <c r="P287" s="1072"/>
    </row>
    <row r="288" spans="1:16" ht="32.1" customHeight="1" x14ac:dyDescent="0.25">
      <c r="A288" s="2031">
        <v>277</v>
      </c>
      <c r="B288" s="2063" t="s">
        <v>1450</v>
      </c>
      <c r="C288" s="2064">
        <v>45288</v>
      </c>
      <c r="D288" s="2069">
        <v>236865.66</v>
      </c>
      <c r="E288" s="2069">
        <v>236865.66</v>
      </c>
      <c r="F288" s="2070" t="s">
        <v>1451</v>
      </c>
      <c r="G288" s="2066"/>
      <c r="H288" s="2067" t="s">
        <v>1452</v>
      </c>
      <c r="I288" s="2036"/>
      <c r="J288" s="2036"/>
      <c r="K288" s="2036"/>
      <c r="L288" s="1070"/>
      <c r="M288" s="2050"/>
      <c r="N288" s="2051"/>
      <c r="O288" s="2052"/>
      <c r="P288" s="1072"/>
    </row>
    <row r="289" spans="1:16" ht="32.1" customHeight="1" x14ac:dyDescent="0.25">
      <c r="A289" s="2031">
        <v>278</v>
      </c>
      <c r="B289" s="2063" t="s">
        <v>1453</v>
      </c>
      <c r="C289" s="2064">
        <v>45288</v>
      </c>
      <c r="D289" s="2069">
        <v>16343.67</v>
      </c>
      <c r="E289" s="2069">
        <v>16343.67</v>
      </c>
      <c r="F289" s="2070" t="s">
        <v>1451</v>
      </c>
      <c r="G289" s="2066"/>
      <c r="H289" s="2067" t="s">
        <v>1452</v>
      </c>
      <c r="I289" s="2036"/>
      <c r="J289" s="2036"/>
      <c r="K289" s="2036"/>
      <c r="L289" s="1070"/>
      <c r="M289" s="2050"/>
      <c r="N289" s="2051"/>
      <c r="O289" s="2052"/>
      <c r="P289" s="1072"/>
    </row>
    <row r="290" spans="1:16" ht="32.1" customHeight="1" x14ac:dyDescent="0.25">
      <c r="A290" s="2031">
        <v>279</v>
      </c>
      <c r="B290" s="2063" t="s">
        <v>1454</v>
      </c>
      <c r="C290" s="2064">
        <v>45288</v>
      </c>
      <c r="D290" s="2069">
        <v>10113.02</v>
      </c>
      <c r="E290" s="2069">
        <v>10113.02</v>
      </c>
      <c r="F290" s="2070" t="s">
        <v>1451</v>
      </c>
      <c r="G290" s="2066"/>
      <c r="H290" s="2067" t="s">
        <v>1452</v>
      </c>
      <c r="I290" s="2036"/>
      <c r="J290" s="2036"/>
      <c r="K290" s="2036"/>
      <c r="L290" s="1070"/>
      <c r="M290" s="2050"/>
      <c r="N290" s="2051"/>
      <c r="O290" s="2052"/>
      <c r="P290" s="1072"/>
    </row>
    <row r="291" spans="1:16" ht="32.1" customHeight="1" x14ac:dyDescent="0.25">
      <c r="A291" s="2031">
        <v>280</v>
      </c>
      <c r="B291" s="2063" t="s">
        <v>1455</v>
      </c>
      <c r="C291" s="2064">
        <v>45288</v>
      </c>
      <c r="D291" s="2069">
        <v>8458.2999999999993</v>
      </c>
      <c r="E291" s="2069">
        <v>8458.2999999999993</v>
      </c>
      <c r="F291" s="2070" t="s">
        <v>1451</v>
      </c>
      <c r="G291" s="2066"/>
      <c r="H291" s="2067" t="s">
        <v>1452</v>
      </c>
      <c r="I291" s="2036"/>
      <c r="J291" s="2036"/>
      <c r="K291" s="2036"/>
      <c r="L291" s="1070"/>
      <c r="M291" s="2050"/>
      <c r="N291" s="2051"/>
      <c r="O291" s="2052"/>
      <c r="P291" s="1072"/>
    </row>
    <row r="292" spans="1:16" ht="32.1" customHeight="1" x14ac:dyDescent="0.25">
      <c r="A292" s="2031">
        <v>281</v>
      </c>
      <c r="B292" s="2063" t="s">
        <v>1456</v>
      </c>
      <c r="C292" s="2064">
        <v>45288</v>
      </c>
      <c r="D292" s="2069">
        <v>4512.03</v>
      </c>
      <c r="E292" s="2069">
        <v>4512.03</v>
      </c>
      <c r="F292" s="2070" t="s">
        <v>1451</v>
      </c>
      <c r="G292" s="2066"/>
      <c r="H292" s="2067" t="s">
        <v>1452</v>
      </c>
      <c r="I292" s="2036"/>
      <c r="J292" s="2036"/>
      <c r="K292" s="2036"/>
      <c r="L292" s="1070"/>
      <c r="M292" s="2050"/>
      <c r="N292" s="2051"/>
      <c r="O292" s="2052"/>
      <c r="P292" s="1072"/>
    </row>
    <row r="293" spans="1:16" ht="32.1" customHeight="1" x14ac:dyDescent="0.25">
      <c r="A293" s="2031">
        <v>282</v>
      </c>
      <c r="B293" s="2063" t="s">
        <v>1457</v>
      </c>
      <c r="C293" s="2064">
        <v>45288</v>
      </c>
      <c r="D293" s="2069">
        <v>10714.32</v>
      </c>
      <c r="E293" s="2069">
        <v>10714.32</v>
      </c>
      <c r="F293" s="2070" t="s">
        <v>1451</v>
      </c>
      <c r="G293" s="2066"/>
      <c r="H293" s="2067" t="s">
        <v>1452</v>
      </c>
      <c r="I293" s="2036"/>
      <c r="J293" s="2036"/>
      <c r="K293" s="2036"/>
      <c r="L293" s="1070"/>
      <c r="M293" s="2050"/>
      <c r="N293" s="2051"/>
      <c r="O293" s="2052"/>
      <c r="P293" s="1072"/>
    </row>
    <row r="294" spans="1:16" ht="32.1" customHeight="1" x14ac:dyDescent="0.25">
      <c r="A294" s="2031">
        <v>283</v>
      </c>
      <c r="B294" s="2063" t="s">
        <v>1458</v>
      </c>
      <c r="C294" s="2064">
        <v>45288</v>
      </c>
      <c r="D294" s="2069">
        <v>21076.69</v>
      </c>
      <c r="E294" s="2069">
        <v>21076.69</v>
      </c>
      <c r="F294" s="2070" t="s">
        <v>1451</v>
      </c>
      <c r="G294" s="2066"/>
      <c r="H294" s="2067" t="s">
        <v>1452</v>
      </c>
      <c r="I294" s="2036"/>
      <c r="J294" s="2036"/>
      <c r="K294" s="2036"/>
      <c r="L294" s="1070"/>
      <c r="M294" s="2050"/>
      <c r="N294" s="2051"/>
      <c r="O294" s="2052"/>
      <c r="P294" s="1072"/>
    </row>
    <row r="295" spans="1:16" ht="32.1" customHeight="1" x14ac:dyDescent="0.25">
      <c r="A295" s="2031">
        <v>284</v>
      </c>
      <c r="B295" s="2063" t="s">
        <v>1459</v>
      </c>
      <c r="C295" s="2064">
        <v>45288</v>
      </c>
      <c r="D295" s="2069">
        <v>3953.36</v>
      </c>
      <c r="E295" s="2069">
        <v>3953.36</v>
      </c>
      <c r="F295" s="2070" t="s">
        <v>1451</v>
      </c>
      <c r="G295" s="2066"/>
      <c r="H295" s="2067" t="s">
        <v>1452</v>
      </c>
      <c r="I295" s="2036"/>
      <c r="J295" s="2036"/>
      <c r="K295" s="2036"/>
      <c r="L295" s="1070"/>
      <c r="M295" s="2050"/>
      <c r="N295" s="2051"/>
      <c r="O295" s="2052"/>
      <c r="P295" s="1072"/>
    </row>
    <row r="296" spans="1:16" ht="32.1" customHeight="1" x14ac:dyDescent="0.25">
      <c r="A296" s="2031">
        <v>285</v>
      </c>
      <c r="B296" s="2063" t="s">
        <v>1460</v>
      </c>
      <c r="C296" s="2064">
        <v>45288</v>
      </c>
      <c r="D296" s="2069">
        <v>5642.42</v>
      </c>
      <c r="E296" s="2069">
        <v>5642.42</v>
      </c>
      <c r="F296" s="2070" t="s">
        <v>1451</v>
      </c>
      <c r="G296" s="2066"/>
      <c r="H296" s="2067" t="s">
        <v>1452</v>
      </c>
      <c r="I296" s="2036"/>
      <c r="J296" s="2036"/>
      <c r="K296" s="2036"/>
      <c r="L296" s="1070"/>
      <c r="M296" s="2050"/>
      <c r="N296" s="2051"/>
      <c r="O296" s="2052"/>
      <c r="P296" s="1072"/>
    </row>
    <row r="297" spans="1:16" ht="32.1" customHeight="1" x14ac:dyDescent="0.25">
      <c r="A297" s="2031">
        <v>286</v>
      </c>
      <c r="B297" s="2068" t="s">
        <v>1461</v>
      </c>
      <c r="C297" s="2064">
        <v>45288</v>
      </c>
      <c r="D297" s="2071">
        <v>85500</v>
      </c>
      <c r="E297" s="2071">
        <v>85500</v>
      </c>
      <c r="F297" s="2072" t="s">
        <v>1462</v>
      </c>
      <c r="G297" s="2066"/>
      <c r="H297" s="2067" t="s">
        <v>1463</v>
      </c>
      <c r="I297" s="2036"/>
      <c r="J297" s="2036"/>
      <c r="K297" s="2036"/>
      <c r="L297" s="1070"/>
      <c r="M297" s="2050"/>
      <c r="N297" s="2051"/>
      <c r="O297" s="2052"/>
      <c r="P297" s="1072"/>
    </row>
    <row r="298" spans="1:16" ht="32.1" customHeight="1" x14ac:dyDescent="0.25">
      <c r="A298" s="2031">
        <v>287</v>
      </c>
      <c r="B298" s="2068" t="s">
        <v>1464</v>
      </c>
      <c r="C298" s="2068">
        <v>45289</v>
      </c>
      <c r="D298" s="2071">
        <v>9950.2999999999993</v>
      </c>
      <c r="E298" s="2071">
        <v>9950.2999999999993</v>
      </c>
      <c r="F298" s="2072" t="s">
        <v>1465</v>
      </c>
      <c r="G298" s="2066"/>
      <c r="H298" s="2067" t="s">
        <v>1466</v>
      </c>
      <c r="I298" s="2036"/>
      <c r="J298" s="2036"/>
      <c r="K298" s="2036"/>
      <c r="L298" s="1070"/>
      <c r="M298" s="2050"/>
      <c r="N298" s="2051"/>
      <c r="O298" s="2051"/>
      <c r="P298" s="1072"/>
    </row>
    <row r="299" spans="1:16" ht="19.5" customHeight="1" thickBot="1" x14ac:dyDescent="0.3">
      <c r="A299" s="2031">
        <v>288</v>
      </c>
      <c r="B299" s="2073"/>
      <c r="C299" s="2074"/>
      <c r="D299" s="2075">
        <f>SUM(D12:D298)</f>
        <v>84767976.649999991</v>
      </c>
      <c r="E299" s="2075">
        <f>SUM(E12:E298)</f>
        <v>84767976.649999991</v>
      </c>
      <c r="F299" s="2076"/>
      <c r="G299" s="2076"/>
      <c r="H299" s="2077"/>
      <c r="I299" s="2078"/>
      <c r="J299" s="2075">
        <f ca="1">SUM(J12:J299)</f>
        <v>0</v>
      </c>
      <c r="K299" s="2078"/>
      <c r="L299" s="2079"/>
      <c r="M299" s="2078"/>
      <c r="N299" s="2080"/>
      <c r="O299" s="2080"/>
      <c r="P299" s="2081">
        <f>SUM(N11:N299)</f>
        <v>0</v>
      </c>
    </row>
    <row r="300" spans="1:16" ht="15.75" thickTop="1" x14ac:dyDescent="0.25">
      <c r="A300" s="170"/>
      <c r="B300" s="2082"/>
      <c r="C300" s="235"/>
      <c r="D300" s="235"/>
      <c r="E300" s="228"/>
      <c r="F300" s="233"/>
      <c r="G300" s="233"/>
      <c r="H300" s="236"/>
      <c r="I300" s="236"/>
      <c r="J300" s="231"/>
      <c r="K300" s="231"/>
      <c r="L300" s="231"/>
      <c r="M300" s="234"/>
      <c r="N300" s="231"/>
      <c r="O300" s="231"/>
      <c r="P300" s="229" t="s">
        <v>142</v>
      </c>
    </row>
    <row r="301" spans="1:16" ht="15.75" x14ac:dyDescent="0.25">
      <c r="A301" s="170"/>
      <c r="B301" s="232"/>
      <c r="C301" s="2083"/>
      <c r="D301" s="2726" t="s">
        <v>1467</v>
      </c>
      <c r="E301" s="2726"/>
      <c r="F301" s="2726"/>
      <c r="G301" s="2084"/>
      <c r="H301" s="2728" t="s">
        <v>827</v>
      </c>
      <c r="I301" s="2728"/>
      <c r="J301" s="2728"/>
      <c r="K301" s="2085" t="s">
        <v>203</v>
      </c>
      <c r="L301" s="2728" t="s">
        <v>501</v>
      </c>
      <c r="M301" s="2728"/>
      <c r="N301" s="2728"/>
      <c r="O301" s="2086"/>
      <c r="P301" s="2085"/>
    </row>
    <row r="302" spans="1:16" ht="15.75" x14ac:dyDescent="0.25">
      <c r="A302" s="170"/>
      <c r="B302" s="162"/>
      <c r="C302" s="162"/>
      <c r="D302" s="2724" t="s">
        <v>6</v>
      </c>
      <c r="E302" s="2724"/>
      <c r="F302" s="2724"/>
      <c r="G302" s="2087"/>
      <c r="H302" s="2725" t="s">
        <v>7</v>
      </c>
      <c r="I302" s="2725"/>
      <c r="J302" s="2725"/>
      <c r="K302" s="166"/>
      <c r="L302" s="2725" t="s">
        <v>286</v>
      </c>
      <c r="M302" s="2725"/>
      <c r="N302" s="2725"/>
      <c r="O302" s="2088"/>
      <c r="P302" s="2089"/>
    </row>
    <row r="303" spans="1:16" ht="15.75" x14ac:dyDescent="0.25">
      <c r="A303" s="2090"/>
      <c r="B303" s="230"/>
      <c r="C303" s="230"/>
      <c r="D303" s="2726" t="s">
        <v>488</v>
      </c>
      <c r="E303" s="2726"/>
      <c r="F303" s="2726"/>
      <c r="G303" s="2091"/>
      <c r="H303" s="2727" t="s">
        <v>496</v>
      </c>
      <c r="I303" s="2727"/>
      <c r="J303" s="2727"/>
      <c r="K303" s="583"/>
      <c r="L303" s="2728" t="s">
        <v>1468</v>
      </c>
      <c r="M303" s="2728"/>
      <c r="N303" s="2728"/>
      <c r="O303" s="2086"/>
      <c r="P303" s="2085"/>
    </row>
    <row r="304" spans="1:16" ht="15.75" x14ac:dyDescent="0.25">
      <c r="A304" s="170"/>
      <c r="B304" s="162"/>
      <c r="C304" s="226"/>
      <c r="D304" s="2724" t="s">
        <v>285</v>
      </c>
      <c r="E304" s="2724"/>
      <c r="F304" s="2724"/>
      <c r="G304" s="2087"/>
      <c r="H304" s="2729" t="s">
        <v>285</v>
      </c>
      <c r="I304" s="2729"/>
      <c r="J304" s="2729"/>
      <c r="K304" s="166"/>
      <c r="L304" s="2729" t="s">
        <v>285</v>
      </c>
      <c r="M304" s="2729"/>
      <c r="N304" s="2729"/>
      <c r="O304" s="2088"/>
      <c r="P304" s="2089"/>
    </row>
    <row r="305" spans="1:16" ht="15.75" x14ac:dyDescent="0.25">
      <c r="A305" s="170"/>
      <c r="B305" s="162"/>
      <c r="C305" s="226"/>
      <c r="D305" s="2730">
        <v>45302</v>
      </c>
      <c r="E305" s="2731"/>
      <c r="F305" s="2731"/>
      <c r="G305" s="2092"/>
      <c r="H305" s="2727">
        <v>45302</v>
      </c>
      <c r="I305" s="2727"/>
      <c r="J305" s="2727"/>
      <c r="K305" s="583"/>
      <c r="L305" s="2732">
        <v>45302</v>
      </c>
      <c r="M305" s="2732"/>
      <c r="N305" s="2732"/>
      <c r="O305" s="2093"/>
      <c r="P305" s="2094"/>
    </row>
    <row r="306" spans="1:16" ht="15.75" x14ac:dyDescent="0.25">
      <c r="A306" s="170"/>
      <c r="B306" s="162"/>
      <c r="C306" s="226"/>
      <c r="D306" s="2733" t="s">
        <v>287</v>
      </c>
      <c r="E306" s="2733"/>
      <c r="F306" s="2733"/>
      <c r="G306" s="2087"/>
      <c r="H306" s="2729" t="s">
        <v>288</v>
      </c>
      <c r="I306" s="2729"/>
      <c r="J306" s="2729"/>
      <c r="K306" s="2089"/>
      <c r="L306" s="2729" t="s">
        <v>300</v>
      </c>
      <c r="M306" s="2729"/>
      <c r="N306" s="2729"/>
      <c r="O306" s="2088"/>
      <c r="P306" s="2089"/>
    </row>
    <row r="307" spans="1:16" s="78" customFormat="1" x14ac:dyDescent="0.25">
      <c r="A307" s="170"/>
      <c r="B307" s="170"/>
      <c r="C307" s="2734"/>
      <c r="D307" s="2734"/>
      <c r="E307" s="2734"/>
      <c r="F307" s="2095"/>
      <c r="G307" s="2735"/>
      <c r="H307" s="2735"/>
      <c r="I307" s="170"/>
      <c r="J307" s="2735"/>
      <c r="K307" s="2735"/>
      <c r="L307" s="2735"/>
      <c r="M307" s="2735"/>
      <c r="N307" s="2735"/>
      <c r="O307" s="2735"/>
      <c r="P307" s="2735"/>
    </row>
    <row r="308" spans="1:16" s="78" customFormat="1" x14ac:dyDescent="0.25"/>
  </sheetData>
  <mergeCells count="35">
    <mergeCell ref="C307:E307"/>
    <mergeCell ref="G307:H307"/>
    <mergeCell ref="J307:P307"/>
    <mergeCell ref="D305:F305"/>
    <mergeCell ref="H305:J305"/>
    <mergeCell ref="L305:N305"/>
    <mergeCell ref="D306:F306"/>
    <mergeCell ref="H306:J306"/>
    <mergeCell ref="L306:N306"/>
    <mergeCell ref="D301:F301"/>
    <mergeCell ref="H301:J301"/>
    <mergeCell ref="L301:N301"/>
    <mergeCell ref="D304:F304"/>
    <mergeCell ref="H304:J304"/>
    <mergeCell ref="L304:N304"/>
    <mergeCell ref="D302:F302"/>
    <mergeCell ref="H302:J302"/>
    <mergeCell ref="L302:N302"/>
    <mergeCell ref="D303:F303"/>
    <mergeCell ref="H303:J303"/>
    <mergeCell ref="L303:N303"/>
    <mergeCell ref="B4:P4"/>
    <mergeCell ref="B5:P5"/>
    <mergeCell ref="B6:P6"/>
    <mergeCell ref="E8:G8"/>
    <mergeCell ref="B10:B11"/>
    <mergeCell ref="C10:C11"/>
    <mergeCell ref="D10:D11"/>
    <mergeCell ref="E10:E11"/>
    <mergeCell ref="F10:F11"/>
    <mergeCell ref="G10:G11"/>
    <mergeCell ref="H10:H11"/>
    <mergeCell ref="I10:I11"/>
    <mergeCell ref="J10:J11"/>
    <mergeCell ref="K10:P10"/>
  </mergeCells>
  <dataValidations count="2">
    <dataValidation type="list" allowBlank="1" showInputMessage="1" showErrorMessage="1" errorTitle="Entrada no válida" error="Indique el tipo de deuda según la lista desplegable. " promptTitle="Tipo de Deuda" prompt="Indique el tipo de deuda" sqref="G10:G11">
      <formula1>$T$149:$T$151</formula1>
    </dataValidation>
    <dataValidation type="list" allowBlank="1" showInputMessage="1" showErrorMessage="1" errorTitle="Entrada no válida" error="Indique el tipo de deuda según la lista desplegable" promptTitle="Tipo de deuda" prompt="Indique el tipo de deuda" sqref="B288:B297 G281:H281 G282:G283 G145:G280 G284:H298 G12:G54">
      <formula1>$T$149:$T$151</formula1>
    </dataValidation>
  </dataValidations>
  <pageMargins left="0.17" right="0.17" top="0.43" bottom="0.34"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sqref="A1:A1048576"/>
    </sheetView>
  </sheetViews>
  <sheetFormatPr baseColWidth="10" defaultRowHeight="15" x14ac:dyDescent="0.25"/>
  <cols>
    <col min="1" max="1" width="9.28515625" customWidth="1"/>
    <col min="2" max="2" width="15.7109375" customWidth="1"/>
    <col min="3" max="3" width="19" customWidth="1"/>
    <col min="4" max="4" width="16.7109375" customWidth="1"/>
    <col min="5" max="5" width="37.140625" customWidth="1"/>
    <col min="6" max="6" width="12.85546875" customWidth="1"/>
    <col min="7" max="7" width="14.5703125" customWidth="1"/>
    <col min="9" max="9" width="17.28515625" customWidth="1"/>
    <col min="10" max="10" width="11.42578125" hidden="1" customWidth="1"/>
  </cols>
  <sheetData>
    <row r="1" spans="1:10" x14ac:dyDescent="0.25">
      <c r="A1" s="812"/>
      <c r="B1" s="337"/>
      <c r="C1" s="337"/>
      <c r="D1" s="337"/>
      <c r="E1" s="362"/>
      <c r="F1" s="337"/>
      <c r="G1" s="337"/>
      <c r="H1" s="337"/>
      <c r="I1" s="362"/>
      <c r="J1" s="363"/>
    </row>
    <row r="2" spans="1:10" x14ac:dyDescent="0.25">
      <c r="A2" s="570"/>
      <c r="B2" s="44"/>
      <c r="C2" s="44"/>
      <c r="D2" s="321"/>
      <c r="E2" s="364"/>
      <c r="F2" s="44"/>
      <c r="G2" s="44"/>
      <c r="H2" s="44"/>
      <c r="I2" s="101"/>
      <c r="J2" s="291"/>
    </row>
    <row r="3" spans="1:10" ht="18.75" x14ac:dyDescent="0.3">
      <c r="A3" s="2625"/>
      <c r="B3" s="2625"/>
      <c r="C3" s="2625"/>
      <c r="D3" s="2625"/>
      <c r="E3" s="2625"/>
      <c r="F3" s="2625"/>
      <c r="G3" s="2625"/>
      <c r="H3" s="2625"/>
      <c r="I3" s="2625"/>
      <c r="J3" s="2626"/>
    </row>
    <row r="4" spans="1:10" ht="18.75" x14ac:dyDescent="0.3">
      <c r="A4" s="2494"/>
      <c r="B4" s="2494"/>
      <c r="C4" s="2494"/>
      <c r="D4" s="2494"/>
      <c r="E4" s="2494"/>
      <c r="F4" s="2494"/>
      <c r="G4" s="2494"/>
      <c r="H4" s="2494"/>
      <c r="I4" s="2494"/>
      <c r="J4" s="2628"/>
    </row>
    <row r="5" spans="1:10" ht="15.75" x14ac:dyDescent="0.25">
      <c r="A5" s="2630"/>
      <c r="B5" s="2630"/>
      <c r="C5" s="2630"/>
      <c r="D5" s="2630"/>
      <c r="E5" s="2630"/>
      <c r="F5" s="2630"/>
      <c r="G5" s="2630"/>
      <c r="H5" s="2630"/>
      <c r="I5" s="2630"/>
      <c r="J5" s="2631"/>
    </row>
    <row r="6" spans="1:10" ht="15.75" x14ac:dyDescent="0.25">
      <c r="A6" s="2633"/>
      <c r="B6" s="2633"/>
      <c r="C6" s="2633"/>
      <c r="D6" s="2633"/>
      <c r="E6" s="2633"/>
      <c r="F6" s="2633"/>
      <c r="G6" s="2633"/>
      <c r="H6" s="2633"/>
      <c r="I6" s="2633"/>
      <c r="J6" s="2634"/>
    </row>
    <row r="7" spans="1:10" ht="15.75" x14ac:dyDescent="0.25">
      <c r="A7" s="2636"/>
      <c r="B7" s="2636"/>
      <c r="C7" s="2636"/>
      <c r="D7" s="2636"/>
      <c r="E7" s="2636"/>
      <c r="F7" s="2636"/>
      <c r="G7" s="2636"/>
      <c r="H7" s="2636"/>
      <c r="I7" s="2636"/>
      <c r="J7" s="2637"/>
    </row>
    <row r="8" spans="1:10" ht="18.75" x14ac:dyDescent="0.3">
      <c r="A8" s="1178"/>
      <c r="B8" s="31"/>
      <c r="C8" s="49" t="s">
        <v>32</v>
      </c>
      <c r="D8" s="2736" t="s">
        <v>480</v>
      </c>
      <c r="E8" s="2737"/>
      <c r="F8" s="49" t="s">
        <v>252</v>
      </c>
      <c r="G8" s="779">
        <v>45291</v>
      </c>
      <c r="H8" s="206"/>
      <c r="I8" s="764"/>
      <c r="J8" s="291"/>
    </row>
    <row r="9" spans="1:10" ht="18.75" x14ac:dyDescent="0.3">
      <c r="A9" s="1178"/>
      <c r="B9" s="31"/>
      <c r="C9" s="49"/>
      <c r="D9" s="769"/>
      <c r="E9" s="769"/>
      <c r="F9" s="49"/>
      <c r="G9" s="770"/>
      <c r="H9" s="206"/>
      <c r="I9" s="764"/>
      <c r="J9" s="291"/>
    </row>
    <row r="10" spans="1:10" ht="18.75" x14ac:dyDescent="0.3">
      <c r="A10" s="1178"/>
      <c r="B10" s="49" t="s">
        <v>16</v>
      </c>
      <c r="C10" s="1694" t="s">
        <v>481</v>
      </c>
      <c r="D10" s="49" t="s">
        <v>28</v>
      </c>
      <c r="E10" s="1694" t="s">
        <v>482</v>
      </c>
      <c r="F10" s="49" t="s">
        <v>20</v>
      </c>
      <c r="G10" s="1694" t="s">
        <v>483</v>
      </c>
      <c r="H10" s="49" t="s">
        <v>22</v>
      </c>
      <c r="I10" s="1694" t="s">
        <v>484</v>
      </c>
      <c r="J10" s="291"/>
    </row>
    <row r="11" spans="1:10" ht="18.75" x14ac:dyDescent="0.3">
      <c r="A11" s="1178"/>
      <c r="B11" s="31"/>
      <c r="C11" s="31"/>
      <c r="D11" s="31"/>
      <c r="E11" s="143"/>
      <c r="F11" s="31"/>
      <c r="G11" s="31"/>
      <c r="H11" s="14"/>
      <c r="I11" s="765"/>
      <c r="J11" s="291"/>
    </row>
    <row r="12" spans="1:10" ht="30" x14ac:dyDescent="0.3">
      <c r="A12" s="1178"/>
      <c r="B12" s="768" t="s">
        <v>270</v>
      </c>
      <c r="C12" s="2738"/>
      <c r="D12" s="2739"/>
      <c r="E12" s="2640" t="s">
        <v>384</v>
      </c>
      <c r="F12" s="2641"/>
      <c r="G12" s="777" t="s">
        <v>821</v>
      </c>
      <c r="H12" s="14"/>
      <c r="I12" s="765"/>
      <c r="J12" s="291"/>
    </row>
    <row r="13" spans="1:10" ht="18.75" x14ac:dyDescent="0.3">
      <c r="A13" s="1178"/>
      <c r="B13" s="47"/>
      <c r="C13" s="47"/>
      <c r="D13" s="47"/>
      <c r="E13" s="143"/>
      <c r="F13" s="47"/>
      <c r="G13" s="47"/>
      <c r="H13" s="14"/>
      <c r="I13" s="765"/>
      <c r="J13" s="291"/>
    </row>
    <row r="14" spans="1:10" ht="18.75" x14ac:dyDescent="0.3">
      <c r="A14" s="1178"/>
      <c r="B14" s="47"/>
      <c r="C14" s="47"/>
      <c r="D14" s="14"/>
      <c r="E14" s="766"/>
      <c r="F14" s="47"/>
      <c r="G14" s="47"/>
      <c r="H14" s="767"/>
      <c r="I14" s="102"/>
      <c r="J14" s="291"/>
    </row>
    <row r="15" spans="1:10" ht="38.25" x14ac:dyDescent="0.25">
      <c r="A15" s="2232" t="s">
        <v>103</v>
      </c>
      <c r="B15" s="2233" t="s">
        <v>314</v>
      </c>
      <c r="C15" s="2234" t="s">
        <v>271</v>
      </c>
      <c r="D15" s="2233" t="s">
        <v>238</v>
      </c>
      <c r="E15" s="2235" t="s">
        <v>385</v>
      </c>
      <c r="F15" s="2236" t="s">
        <v>151</v>
      </c>
      <c r="G15" s="2236" t="s">
        <v>152</v>
      </c>
      <c r="H15" s="2237" t="s">
        <v>315</v>
      </c>
      <c r="I15" s="2238" t="s">
        <v>86</v>
      </c>
      <c r="J15" s="366"/>
    </row>
    <row r="16" spans="1:10" x14ac:dyDescent="0.25">
      <c r="A16" s="2227">
        <v>1</v>
      </c>
      <c r="B16" s="2228"/>
      <c r="C16" s="2229"/>
      <c r="D16" s="1701" t="s">
        <v>2028</v>
      </c>
      <c r="E16" s="1702" t="s">
        <v>2029</v>
      </c>
      <c r="F16" s="1703">
        <v>317679.46999999997</v>
      </c>
      <c r="G16" s="1703"/>
      <c r="H16" s="2230"/>
      <c r="I16" s="2231"/>
      <c r="J16" s="291"/>
    </row>
    <row r="17" spans="1:10" x14ac:dyDescent="0.25">
      <c r="A17" s="2227"/>
      <c r="B17" s="2228"/>
      <c r="C17" s="2229"/>
      <c r="D17" s="1701" t="s">
        <v>822</v>
      </c>
      <c r="E17" s="1702" t="s">
        <v>823</v>
      </c>
      <c r="F17" s="1703"/>
      <c r="G17" s="1703">
        <v>317679.46999999997</v>
      </c>
      <c r="H17" s="1703"/>
      <c r="I17" s="2231"/>
      <c r="J17" s="291"/>
    </row>
    <row r="18" spans="1:10" ht="72" x14ac:dyDescent="0.25">
      <c r="A18" s="1185"/>
      <c r="B18" s="1192"/>
      <c r="C18" s="1193"/>
      <c r="D18" s="2239" t="s">
        <v>2037</v>
      </c>
      <c r="E18" s="2240" t="s">
        <v>2030</v>
      </c>
      <c r="F18" s="1190"/>
      <c r="G18" s="1190"/>
      <c r="H18" s="1190"/>
      <c r="I18" s="1191"/>
      <c r="J18" s="291"/>
    </row>
    <row r="19" spans="1:10" x14ac:dyDescent="0.25">
      <c r="A19" s="2241"/>
      <c r="B19" s="2242"/>
      <c r="C19" s="2242"/>
      <c r="D19" s="2242"/>
      <c r="E19" s="2243" t="s">
        <v>58</v>
      </c>
      <c r="F19" s="2244">
        <f>SUM(F16:F17)</f>
        <v>317679.46999999997</v>
      </c>
      <c r="G19" s="2244">
        <f>SUM(G16:G17)</f>
        <v>317679.46999999997</v>
      </c>
      <c r="H19" s="2245"/>
      <c r="I19" s="2246"/>
      <c r="J19" s="291"/>
    </row>
    <row r="20" spans="1:10" x14ac:dyDescent="0.25">
      <c r="A20" s="1180"/>
      <c r="B20" s="49"/>
      <c r="C20" s="49"/>
      <c r="D20" s="49"/>
      <c r="E20" s="143"/>
      <c r="F20" s="117"/>
      <c r="G20" s="117"/>
      <c r="H20" s="117"/>
      <c r="I20" s="369" t="s">
        <v>188</v>
      </c>
      <c r="J20" s="291"/>
    </row>
    <row r="21" spans="1:10" x14ac:dyDescent="0.25">
      <c r="A21" s="570"/>
      <c r="B21" s="44"/>
      <c r="C21" s="44"/>
      <c r="D21" s="44"/>
      <c r="E21" s="101"/>
      <c r="F21" s="44"/>
      <c r="G21" s="44"/>
      <c r="H21" s="44"/>
      <c r="I21" s="101"/>
      <c r="J21" s="291"/>
    </row>
    <row r="22" spans="1:10" x14ac:dyDescent="0.25">
      <c r="A22" s="570"/>
      <c r="B22" s="2554" t="s">
        <v>2031</v>
      </c>
      <c r="C22" s="2554"/>
      <c r="D22" s="51"/>
      <c r="E22" s="2623" t="s">
        <v>2032</v>
      </c>
      <c r="F22" s="2623"/>
      <c r="G22" s="573"/>
      <c r="H22" s="2554" t="s">
        <v>511</v>
      </c>
      <c r="I22" s="2554"/>
      <c r="J22" s="291"/>
    </row>
    <row r="23" spans="1:10" x14ac:dyDescent="0.25">
      <c r="A23" s="570"/>
      <c r="B23" s="2555" t="s">
        <v>2033</v>
      </c>
      <c r="C23" s="2555"/>
      <c r="D23" s="51"/>
      <c r="E23" s="2622" t="s">
        <v>7</v>
      </c>
      <c r="F23" s="2622"/>
      <c r="G23" s="292"/>
      <c r="H23" s="1801" t="s">
        <v>2034</v>
      </c>
      <c r="I23" s="1801"/>
      <c r="J23" s="291"/>
    </row>
    <row r="24" spans="1:10" x14ac:dyDescent="0.25">
      <c r="A24" s="570"/>
      <c r="B24" s="2554" t="s">
        <v>488</v>
      </c>
      <c r="C24" s="2554"/>
      <c r="D24" s="51"/>
      <c r="E24" s="2623" t="s">
        <v>496</v>
      </c>
      <c r="F24" s="2623"/>
      <c r="G24" s="573"/>
      <c r="H24" s="2554" t="s">
        <v>2035</v>
      </c>
      <c r="I24" s="2554"/>
      <c r="J24" s="291"/>
    </row>
    <row r="25" spans="1:10" x14ac:dyDescent="0.25">
      <c r="A25" s="570"/>
      <c r="B25" s="2555" t="s">
        <v>2036</v>
      </c>
      <c r="C25" s="2555"/>
      <c r="D25" s="51"/>
      <c r="E25" s="2555" t="s">
        <v>2036</v>
      </c>
      <c r="F25" s="2555"/>
      <c r="G25" s="47"/>
      <c r="H25" s="2555" t="s">
        <v>2036</v>
      </c>
      <c r="I25" s="2555"/>
      <c r="J25" s="291"/>
    </row>
    <row r="26" spans="1:10" x14ac:dyDescent="0.25">
      <c r="A26" s="570"/>
      <c r="B26" s="2621">
        <v>45302</v>
      </c>
      <c r="C26" s="2621"/>
      <c r="D26" s="51"/>
      <c r="E26" s="2621">
        <v>45302</v>
      </c>
      <c r="F26" s="2621"/>
      <c r="G26" s="406"/>
      <c r="H26" s="2621">
        <v>45302</v>
      </c>
      <c r="I26" s="2621"/>
      <c r="J26" s="291"/>
    </row>
    <row r="27" spans="1:10" ht="11.25" customHeight="1" x14ac:dyDescent="0.25">
      <c r="A27" s="570"/>
      <c r="B27" s="2555" t="s">
        <v>287</v>
      </c>
      <c r="C27" s="2555"/>
      <c r="D27" s="51"/>
      <c r="E27" s="2622" t="s">
        <v>288</v>
      </c>
      <c r="F27" s="2622"/>
      <c r="G27" s="47"/>
      <c r="H27" s="2555" t="s">
        <v>300</v>
      </c>
      <c r="I27" s="2555"/>
      <c r="J27" s="291"/>
    </row>
    <row r="28" spans="1:10" hidden="1" x14ac:dyDescent="0.25">
      <c r="A28" s="614"/>
      <c r="B28" s="370"/>
      <c r="C28" s="41"/>
      <c r="D28" s="370"/>
      <c r="E28" s="371"/>
      <c r="F28" s="370"/>
      <c r="G28" s="370"/>
      <c r="H28" s="370"/>
      <c r="I28" s="371"/>
      <c r="J28" s="175"/>
    </row>
    <row r="29" spans="1:10" x14ac:dyDescent="0.25">
      <c r="A29" s="2"/>
      <c r="B29" s="47"/>
      <c r="C29" s="47"/>
      <c r="D29" s="47"/>
      <c r="E29" s="59"/>
      <c r="F29" s="47"/>
      <c r="G29" s="47"/>
      <c r="H29" s="47"/>
      <c r="I29" s="59"/>
      <c r="J29" s="162"/>
    </row>
  </sheetData>
  <mergeCells count="25">
    <mergeCell ref="B26:C26"/>
    <mergeCell ref="E26:F26"/>
    <mergeCell ref="H26:I26"/>
    <mergeCell ref="B27:C27"/>
    <mergeCell ref="E27:F27"/>
    <mergeCell ref="H27:I27"/>
    <mergeCell ref="B24:C24"/>
    <mergeCell ref="E24:F24"/>
    <mergeCell ref="H24:I24"/>
    <mergeCell ref="B25:C25"/>
    <mergeCell ref="E25:F25"/>
    <mergeCell ref="H25:I25"/>
    <mergeCell ref="B23:C23"/>
    <mergeCell ref="E23:F23"/>
    <mergeCell ref="A3:J3"/>
    <mergeCell ref="A4:J4"/>
    <mergeCell ref="A5:J5"/>
    <mergeCell ref="A6:J6"/>
    <mergeCell ref="A7:J7"/>
    <mergeCell ref="D8:E8"/>
    <mergeCell ref="C12:D12"/>
    <mergeCell ref="E12:F12"/>
    <mergeCell ref="B22:C22"/>
    <mergeCell ref="E22:F22"/>
    <mergeCell ref="H22:I22"/>
  </mergeCells>
  <pageMargins left="0.7" right="0.7" top="0.4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B18" sqref="B18:J18"/>
    </sheetView>
  </sheetViews>
  <sheetFormatPr baseColWidth="10" defaultRowHeight="15" x14ac:dyDescent="0.25"/>
  <cols>
    <col min="1" max="1" width="9.42578125" customWidth="1"/>
    <col min="2" max="2" width="7.28515625" customWidth="1"/>
    <col min="3" max="3" width="13.42578125" customWidth="1"/>
    <col min="4" max="4" width="15.7109375" customWidth="1"/>
    <col min="5" max="5" width="14.140625" customWidth="1"/>
    <col min="6" max="6" width="35" customWidth="1"/>
    <col min="7" max="7" width="14.140625" customWidth="1"/>
    <col min="8" max="9" width="15" customWidth="1"/>
    <col min="10" max="10" width="15.42578125" customWidth="1"/>
  </cols>
  <sheetData>
    <row r="1" spans="1:11" x14ac:dyDescent="0.25">
      <c r="A1" s="361"/>
      <c r="B1" s="812"/>
      <c r="C1" s="337"/>
      <c r="D1" s="337"/>
      <c r="E1" s="337"/>
      <c r="F1" s="362"/>
      <c r="G1" s="337"/>
      <c r="H1" s="337"/>
      <c r="I1" s="337"/>
      <c r="J1" s="362"/>
      <c r="K1" s="363"/>
    </row>
    <row r="2" spans="1:11" x14ac:dyDescent="0.25">
      <c r="A2" s="154"/>
      <c r="B2" s="570"/>
      <c r="C2" s="44"/>
      <c r="D2" s="44"/>
      <c r="E2" s="321"/>
      <c r="F2" s="364"/>
      <c r="G2" s="44"/>
      <c r="H2" s="44"/>
      <c r="I2" s="44"/>
      <c r="J2" s="101"/>
      <c r="K2" s="291"/>
    </row>
    <row r="3" spans="1:11" ht="18.75" x14ac:dyDescent="0.3">
      <c r="A3" s="2624"/>
      <c r="B3" s="2625"/>
      <c r="C3" s="2625"/>
      <c r="D3" s="2625"/>
      <c r="E3" s="2625"/>
      <c r="F3" s="2625"/>
      <c r="G3" s="2625"/>
      <c r="H3" s="2625"/>
      <c r="I3" s="2625"/>
      <c r="J3" s="2625"/>
      <c r="K3" s="2626"/>
    </row>
    <row r="4" spans="1:11" ht="18.75" x14ac:dyDescent="0.3">
      <c r="A4" s="2627" t="s">
        <v>27</v>
      </c>
      <c r="B4" s="2494"/>
      <c r="C4" s="2494"/>
      <c r="D4" s="2494"/>
      <c r="E4" s="2494"/>
      <c r="F4" s="2494"/>
      <c r="G4" s="2494"/>
      <c r="H4" s="2494"/>
      <c r="I4" s="2494"/>
      <c r="J4" s="2494"/>
      <c r="K4" s="2628"/>
    </row>
    <row r="5" spans="1:11" ht="15.75" x14ac:dyDescent="0.25">
      <c r="A5" s="2629" t="s">
        <v>383</v>
      </c>
      <c r="B5" s="2630"/>
      <c r="C5" s="2630"/>
      <c r="D5" s="2630"/>
      <c r="E5" s="2630"/>
      <c r="F5" s="2630"/>
      <c r="G5" s="2630"/>
      <c r="H5" s="2630"/>
      <c r="I5" s="2630"/>
      <c r="J5" s="2630"/>
      <c r="K5" s="2631"/>
    </row>
    <row r="6" spans="1:11" ht="15.75" x14ac:dyDescent="0.25">
      <c r="A6" s="2632" t="s">
        <v>157</v>
      </c>
      <c r="B6" s="2633"/>
      <c r="C6" s="2633"/>
      <c r="D6" s="2633"/>
      <c r="E6" s="2633"/>
      <c r="F6" s="2633"/>
      <c r="G6" s="2633"/>
      <c r="H6" s="2633"/>
      <c r="I6" s="2633"/>
      <c r="J6" s="2633"/>
      <c r="K6" s="2634"/>
    </row>
    <row r="7" spans="1:11" ht="15.75" x14ac:dyDescent="0.25">
      <c r="A7" s="2635"/>
      <c r="B7" s="2636"/>
      <c r="C7" s="2636"/>
      <c r="D7" s="2636"/>
      <c r="E7" s="2636"/>
      <c r="F7" s="2636"/>
      <c r="G7" s="2636"/>
      <c r="H7" s="2636"/>
      <c r="I7" s="2636"/>
      <c r="J7" s="2636"/>
      <c r="K7" s="2637"/>
    </row>
    <row r="8" spans="1:11" ht="18.75" x14ac:dyDescent="0.3">
      <c r="A8" s="154"/>
      <c r="B8" s="1178"/>
      <c r="C8" s="31"/>
      <c r="D8" s="49" t="s">
        <v>32</v>
      </c>
      <c r="E8" s="2736" t="s">
        <v>480</v>
      </c>
      <c r="F8" s="2737"/>
      <c r="G8" s="49" t="s">
        <v>252</v>
      </c>
      <c r="H8" s="779">
        <v>45291</v>
      </c>
      <c r="I8" s="206"/>
      <c r="J8" s="764"/>
      <c r="K8" s="291"/>
    </row>
    <row r="9" spans="1:11" ht="18.75" x14ac:dyDescent="0.3">
      <c r="A9" s="154"/>
      <c r="B9" s="1178"/>
      <c r="C9" s="31"/>
      <c r="D9" s="49"/>
      <c r="E9" s="769"/>
      <c r="F9" s="769"/>
      <c r="G9" s="49"/>
      <c r="H9" s="770"/>
      <c r="I9" s="206"/>
      <c r="J9" s="764"/>
      <c r="K9" s="291"/>
    </row>
    <row r="10" spans="1:11" ht="18.75" x14ac:dyDescent="0.3">
      <c r="A10" s="154"/>
      <c r="B10" s="1178"/>
      <c r="C10" s="49" t="s">
        <v>16</v>
      </c>
      <c r="D10" s="1694" t="s">
        <v>481</v>
      </c>
      <c r="E10" s="49" t="s">
        <v>28</v>
      </c>
      <c r="F10" s="1694" t="s">
        <v>482</v>
      </c>
      <c r="G10" s="49" t="s">
        <v>20</v>
      </c>
      <c r="H10" s="1694" t="s">
        <v>483</v>
      </c>
      <c r="I10" s="49" t="s">
        <v>22</v>
      </c>
      <c r="J10" s="1694" t="s">
        <v>484</v>
      </c>
      <c r="K10" s="291"/>
    </row>
    <row r="11" spans="1:11" ht="18.75" x14ac:dyDescent="0.3">
      <c r="A11" s="154"/>
      <c r="B11" s="1178"/>
      <c r="C11" s="31"/>
      <c r="D11" s="31"/>
      <c r="E11" s="31"/>
      <c r="F11" s="143"/>
      <c r="G11" s="31"/>
      <c r="H11" s="31"/>
      <c r="I11" s="14"/>
      <c r="J11" s="765"/>
      <c r="K11" s="291"/>
    </row>
    <row r="12" spans="1:11" ht="30" x14ac:dyDescent="0.3">
      <c r="A12" s="154"/>
      <c r="B12" s="1178"/>
      <c r="C12" s="768" t="s">
        <v>270</v>
      </c>
      <c r="D12" s="2738"/>
      <c r="E12" s="2739"/>
      <c r="F12" s="2640" t="s">
        <v>384</v>
      </c>
      <c r="G12" s="2641"/>
      <c r="H12" s="777" t="s">
        <v>821</v>
      </c>
      <c r="I12" s="14"/>
      <c r="J12" s="765"/>
      <c r="K12" s="291"/>
    </row>
    <row r="13" spans="1:11" ht="18.75" x14ac:dyDescent="0.3">
      <c r="A13" s="154"/>
      <c r="B13" s="1178"/>
      <c r="C13" s="47"/>
      <c r="D13" s="47"/>
      <c r="E13" s="47"/>
      <c r="F13" s="143"/>
      <c r="G13" s="47"/>
      <c r="H13" s="47"/>
      <c r="I13" s="14"/>
      <c r="J13" s="765"/>
      <c r="K13" s="291"/>
    </row>
    <row r="14" spans="1:11" ht="25.5" x14ac:dyDescent="0.25">
      <c r="A14" s="365"/>
      <c r="B14" s="2232" t="s">
        <v>103</v>
      </c>
      <c r="C14" s="2233" t="s">
        <v>314</v>
      </c>
      <c r="D14" s="2234" t="s">
        <v>271</v>
      </c>
      <c r="E14" s="2233" t="s">
        <v>238</v>
      </c>
      <c r="F14" s="2235" t="s">
        <v>385</v>
      </c>
      <c r="G14" s="2236" t="s">
        <v>151</v>
      </c>
      <c r="H14" s="2236" t="s">
        <v>152</v>
      </c>
      <c r="I14" s="2237" t="s">
        <v>315</v>
      </c>
      <c r="J14" s="2238" t="s">
        <v>86</v>
      </c>
      <c r="K14" s="366"/>
    </row>
    <row r="15" spans="1:11" x14ac:dyDescent="0.25">
      <c r="A15" s="154"/>
      <c r="B15" s="2227">
        <v>1</v>
      </c>
      <c r="C15" s="2228"/>
      <c r="D15" s="2229"/>
      <c r="E15" s="1701" t="s">
        <v>2028</v>
      </c>
      <c r="F15" s="1702" t="s">
        <v>2029</v>
      </c>
      <c r="G15" s="1703">
        <v>14416</v>
      </c>
      <c r="H15" s="1703"/>
      <c r="I15" s="2230"/>
      <c r="J15" s="2231"/>
      <c r="K15" s="291"/>
    </row>
    <row r="16" spans="1:11" x14ac:dyDescent="0.25">
      <c r="A16" s="154"/>
      <c r="B16" s="2227"/>
      <c r="C16" s="2228"/>
      <c r="D16" s="2229"/>
      <c r="E16" s="1701" t="s">
        <v>822</v>
      </c>
      <c r="F16" s="1702" t="s">
        <v>823</v>
      </c>
      <c r="G16" s="1703"/>
      <c r="H16" s="1703">
        <v>14416</v>
      </c>
      <c r="I16" s="1703"/>
      <c r="J16" s="2231"/>
      <c r="K16" s="291"/>
    </row>
    <row r="17" spans="1:11" ht="84" x14ac:dyDescent="0.25">
      <c r="A17" s="154"/>
      <c r="B17" s="1185"/>
      <c r="C17" s="1192"/>
      <c r="D17" s="1193"/>
      <c r="E17" s="2239" t="s">
        <v>2039</v>
      </c>
      <c r="F17" s="2240" t="s">
        <v>2038</v>
      </c>
      <c r="G17" s="1190"/>
      <c r="H17" s="1190"/>
      <c r="I17" s="1190"/>
      <c r="J17" s="1191"/>
      <c r="K17" s="291"/>
    </row>
    <row r="18" spans="1:11" x14ac:dyDescent="0.25">
      <c r="A18" s="154"/>
      <c r="B18" s="2241"/>
      <c r="C18" s="2242"/>
      <c r="D18" s="2242"/>
      <c r="E18" s="2242"/>
      <c r="F18" s="2243" t="s">
        <v>58</v>
      </c>
      <c r="G18" s="2244">
        <f>SUM(G15:G16)</f>
        <v>14416</v>
      </c>
      <c r="H18" s="2244">
        <f>SUM(H15:H16)</f>
        <v>14416</v>
      </c>
      <c r="I18" s="2245"/>
      <c r="J18" s="2246"/>
      <c r="K18" s="291"/>
    </row>
    <row r="19" spans="1:11" x14ac:dyDescent="0.25">
      <c r="A19" s="154"/>
      <c r="B19" s="1180"/>
      <c r="C19" s="49"/>
      <c r="D19" s="49"/>
      <c r="E19" s="49"/>
      <c r="F19" s="143"/>
      <c r="G19" s="117"/>
      <c r="H19" s="117"/>
      <c r="I19" s="117"/>
      <c r="J19" s="369" t="s">
        <v>188</v>
      </c>
      <c r="K19" s="291"/>
    </row>
    <row r="20" spans="1:11" x14ac:dyDescent="0.25">
      <c r="A20" s="154"/>
      <c r="B20" s="570"/>
      <c r="C20" s="44"/>
      <c r="D20" s="44"/>
      <c r="E20" s="44"/>
      <c r="F20" s="101"/>
      <c r="G20" s="44"/>
      <c r="H20" s="44"/>
      <c r="I20" s="44"/>
      <c r="J20" s="101"/>
      <c r="K20" s="291"/>
    </row>
    <row r="21" spans="1:11" x14ac:dyDescent="0.25">
      <c r="A21" s="154"/>
      <c r="B21" s="570"/>
      <c r="C21" s="2554" t="s">
        <v>2031</v>
      </c>
      <c r="D21" s="2554"/>
      <c r="E21" s="51"/>
      <c r="F21" s="2623" t="s">
        <v>2032</v>
      </c>
      <c r="G21" s="2623"/>
      <c r="H21" s="573"/>
      <c r="I21" s="2554" t="s">
        <v>501</v>
      </c>
      <c r="J21" s="2554"/>
      <c r="K21" s="291"/>
    </row>
    <row r="22" spans="1:11" x14ac:dyDescent="0.25">
      <c r="A22" s="154"/>
      <c r="B22" s="570"/>
      <c r="C22" s="2555" t="s">
        <v>2033</v>
      </c>
      <c r="D22" s="2555"/>
      <c r="E22" s="51"/>
      <c r="F22" s="2622" t="s">
        <v>7</v>
      </c>
      <c r="G22" s="2622"/>
      <c r="H22" s="292"/>
      <c r="I22" s="1801" t="s">
        <v>2034</v>
      </c>
      <c r="J22" s="1801"/>
      <c r="K22" s="291"/>
    </row>
    <row r="23" spans="1:11" x14ac:dyDescent="0.25">
      <c r="A23" s="154"/>
      <c r="B23" s="570"/>
      <c r="C23" s="2554" t="s">
        <v>488</v>
      </c>
      <c r="D23" s="2554"/>
      <c r="E23" s="51"/>
      <c r="F23" s="2623" t="s">
        <v>496</v>
      </c>
      <c r="G23" s="2623"/>
      <c r="H23" s="573"/>
      <c r="I23" s="2554" t="s">
        <v>2035</v>
      </c>
      <c r="J23" s="2554"/>
      <c r="K23" s="291"/>
    </row>
    <row r="24" spans="1:11" x14ac:dyDescent="0.25">
      <c r="A24" s="154"/>
      <c r="B24" s="570"/>
      <c r="C24" s="2555" t="s">
        <v>2036</v>
      </c>
      <c r="D24" s="2555"/>
      <c r="E24" s="51"/>
      <c r="F24" s="2555" t="s">
        <v>2036</v>
      </c>
      <c r="G24" s="2555"/>
      <c r="H24" s="47"/>
      <c r="I24" s="2555" t="s">
        <v>2036</v>
      </c>
      <c r="J24" s="2555"/>
      <c r="K24" s="291"/>
    </row>
    <row r="25" spans="1:11" x14ac:dyDescent="0.25">
      <c r="A25" s="154"/>
      <c r="B25" s="570"/>
      <c r="C25" s="2621">
        <v>45302</v>
      </c>
      <c r="D25" s="2621"/>
      <c r="E25" s="51"/>
      <c r="F25" s="2621">
        <v>45302</v>
      </c>
      <c r="G25" s="2621"/>
      <c r="H25" s="406"/>
      <c r="I25" s="2621">
        <v>45302</v>
      </c>
      <c r="J25" s="2621"/>
      <c r="K25" s="291"/>
    </row>
    <row r="26" spans="1:11" x14ac:dyDescent="0.25">
      <c r="A26" s="154"/>
      <c r="B26" s="570"/>
      <c r="C26" s="2555" t="s">
        <v>287</v>
      </c>
      <c r="D26" s="2555"/>
      <c r="E26" s="51"/>
      <c r="F26" s="2622" t="s">
        <v>288</v>
      </c>
      <c r="G26" s="2622"/>
      <c r="H26" s="47"/>
      <c r="I26" s="2555" t="s">
        <v>300</v>
      </c>
      <c r="J26" s="2555"/>
      <c r="K26" s="291"/>
    </row>
    <row r="27" spans="1:11" hidden="1" x14ac:dyDescent="0.25">
      <c r="A27" s="173"/>
      <c r="B27" s="614"/>
      <c r="C27" s="370"/>
      <c r="D27" s="41"/>
      <c r="E27" s="370"/>
      <c r="F27" s="371"/>
      <c r="G27" s="370"/>
      <c r="H27" s="370"/>
      <c r="I27" s="370"/>
      <c r="J27" s="371"/>
      <c r="K27" s="175"/>
    </row>
  </sheetData>
  <mergeCells count="25">
    <mergeCell ref="C25:D25"/>
    <mergeCell ref="F25:G25"/>
    <mergeCell ref="I25:J25"/>
    <mergeCell ref="C26:D26"/>
    <mergeCell ref="F26:G26"/>
    <mergeCell ref="I26:J26"/>
    <mergeCell ref="C23:D23"/>
    <mergeCell ref="F23:G23"/>
    <mergeCell ref="I23:J23"/>
    <mergeCell ref="C24:D24"/>
    <mergeCell ref="F24:G24"/>
    <mergeCell ref="I24:J24"/>
    <mergeCell ref="C22:D22"/>
    <mergeCell ref="F22:G22"/>
    <mergeCell ref="A3:K3"/>
    <mergeCell ref="A4:K4"/>
    <mergeCell ref="A5:K5"/>
    <mergeCell ref="A6:K6"/>
    <mergeCell ref="A7:K7"/>
    <mergeCell ref="E8:F8"/>
    <mergeCell ref="D12:E12"/>
    <mergeCell ref="F12:G12"/>
    <mergeCell ref="C21:D21"/>
    <mergeCell ref="F21:G21"/>
    <mergeCell ref="I21:J21"/>
  </mergeCells>
  <pageMargins left="0.7" right="0.7" top="0.75" bottom="0.75" header="0.3" footer="0.3"/>
  <pageSetup paperSize="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4" workbookViewId="0">
      <selection activeCell="E25" sqref="E25"/>
    </sheetView>
  </sheetViews>
  <sheetFormatPr baseColWidth="10" defaultRowHeight="15" x14ac:dyDescent="0.25"/>
  <cols>
    <col min="2" max="2" width="7.85546875" customWidth="1"/>
    <col min="3" max="3" width="13.28515625" customWidth="1"/>
    <col min="4" max="4" width="14.85546875" customWidth="1"/>
    <col min="5" max="5" width="15.42578125" customWidth="1"/>
    <col min="6" max="6" width="33.42578125" customWidth="1"/>
    <col min="9" max="9" width="12.7109375" customWidth="1"/>
    <col min="10" max="10" width="13" customWidth="1"/>
  </cols>
  <sheetData>
    <row r="1" spans="1:11" x14ac:dyDescent="0.25">
      <c r="A1" s="361"/>
      <c r="B1" s="812"/>
      <c r="C1" s="337"/>
      <c r="D1" s="337"/>
      <c r="E1" s="337"/>
      <c r="F1" s="362"/>
      <c r="G1" s="337"/>
      <c r="H1" s="337"/>
      <c r="I1" s="337"/>
      <c r="J1" s="362"/>
      <c r="K1" s="363"/>
    </row>
    <row r="2" spans="1:11" x14ac:dyDescent="0.25">
      <c r="A2" s="154"/>
      <c r="B2" s="570"/>
      <c r="C2" s="44"/>
      <c r="D2" s="44"/>
      <c r="E2" s="321"/>
      <c r="F2" s="364"/>
      <c r="G2" s="44"/>
      <c r="H2" s="44"/>
      <c r="I2" s="44"/>
      <c r="J2" s="101"/>
      <c r="K2" s="291"/>
    </row>
    <row r="3" spans="1:11" ht="18.75" x14ac:dyDescent="0.3">
      <c r="A3" s="1802"/>
      <c r="B3" s="1803"/>
      <c r="C3" s="1803"/>
      <c r="D3" s="1803"/>
      <c r="E3" s="1803"/>
      <c r="F3" s="1803"/>
      <c r="G3" s="1803"/>
      <c r="H3" s="1803"/>
      <c r="I3" s="1803"/>
      <c r="J3" s="1803"/>
      <c r="K3" s="1804"/>
    </row>
    <row r="4" spans="1:11" ht="18.75" x14ac:dyDescent="0.3">
      <c r="A4" s="154"/>
      <c r="B4" s="47"/>
      <c r="C4" s="47"/>
      <c r="D4" s="47"/>
      <c r="E4" s="1798"/>
      <c r="F4" s="1805" t="s">
        <v>27</v>
      </c>
      <c r="G4" s="1798"/>
      <c r="H4" s="1798"/>
      <c r="I4" s="1798"/>
      <c r="J4" s="1798"/>
      <c r="K4" s="1806"/>
    </row>
    <row r="5" spans="1:11" ht="15.75" x14ac:dyDescent="0.25">
      <c r="A5" s="154"/>
      <c r="B5" s="47"/>
      <c r="C5" s="47"/>
      <c r="D5" s="47"/>
      <c r="E5" s="1808"/>
      <c r="F5" s="1807" t="s">
        <v>383</v>
      </c>
      <c r="G5" s="1808"/>
      <c r="H5" s="1808"/>
      <c r="I5" s="1808"/>
      <c r="J5" s="1808"/>
      <c r="K5" s="1809"/>
    </row>
    <row r="6" spans="1:11" ht="15.75" x14ac:dyDescent="0.25">
      <c r="A6" s="154"/>
      <c r="B6" s="47"/>
      <c r="C6" s="47"/>
      <c r="D6" s="47"/>
      <c r="E6" s="1811"/>
      <c r="F6" s="1810" t="s">
        <v>157</v>
      </c>
      <c r="G6" s="1811"/>
      <c r="H6" s="1811"/>
      <c r="I6" s="1811"/>
      <c r="J6" s="1811"/>
      <c r="K6" s="1812"/>
    </row>
    <row r="7" spans="1:11" ht="15.75" x14ac:dyDescent="0.25">
      <c r="A7" s="1813"/>
      <c r="B7" s="1814"/>
      <c r="C7" s="1814"/>
      <c r="D7" s="1814"/>
      <c r="E7" s="1814"/>
      <c r="F7" s="1814"/>
      <c r="G7" s="1814"/>
      <c r="H7" s="1814"/>
      <c r="I7" s="1814"/>
      <c r="J7" s="1814"/>
      <c r="K7" s="1815"/>
    </row>
    <row r="8" spans="1:11" ht="18.75" x14ac:dyDescent="0.3">
      <c r="A8" s="154"/>
      <c r="B8" s="1178"/>
      <c r="C8" s="31"/>
      <c r="D8" s="49" t="s">
        <v>32</v>
      </c>
      <c r="E8" s="2247" t="s">
        <v>480</v>
      </c>
      <c r="F8" s="2248"/>
      <c r="G8" s="49" t="s">
        <v>252</v>
      </c>
      <c r="H8" s="779">
        <v>45291</v>
      </c>
      <c r="I8" s="206"/>
      <c r="J8" s="764"/>
      <c r="K8" s="291"/>
    </row>
    <row r="9" spans="1:11" ht="18.75" x14ac:dyDescent="0.3">
      <c r="A9" s="154"/>
      <c r="B9" s="1178"/>
      <c r="C9" s="31"/>
      <c r="D9" s="49"/>
      <c r="E9" s="769"/>
      <c r="F9" s="769"/>
      <c r="G9" s="49"/>
      <c r="H9" s="770"/>
      <c r="I9" s="206"/>
      <c r="J9" s="764"/>
      <c r="K9" s="291"/>
    </row>
    <row r="10" spans="1:11" ht="18.75" x14ac:dyDescent="0.3">
      <c r="A10" s="154"/>
      <c r="B10" s="1178"/>
      <c r="C10" s="49" t="s">
        <v>16</v>
      </c>
      <c r="D10" s="1694" t="s">
        <v>481</v>
      </c>
      <c r="E10" s="49" t="s">
        <v>28</v>
      </c>
      <c r="F10" s="1694" t="s">
        <v>482</v>
      </c>
      <c r="G10" s="49" t="s">
        <v>20</v>
      </c>
      <c r="H10" s="1694" t="s">
        <v>483</v>
      </c>
      <c r="I10" s="49" t="s">
        <v>22</v>
      </c>
      <c r="J10" s="1694" t="s">
        <v>484</v>
      </c>
      <c r="K10" s="291"/>
    </row>
    <row r="11" spans="1:11" ht="18.75" x14ac:dyDescent="0.3">
      <c r="A11" s="154"/>
      <c r="B11" s="1178"/>
      <c r="C11" s="31"/>
      <c r="D11" s="31"/>
      <c r="E11" s="31"/>
      <c r="F11" s="143"/>
      <c r="G11" s="31"/>
      <c r="H11" s="31"/>
      <c r="I11" s="14"/>
      <c r="J11" s="765"/>
      <c r="K11" s="291"/>
    </row>
    <row r="12" spans="1:11" ht="30" x14ac:dyDescent="0.3">
      <c r="A12" s="154"/>
      <c r="B12" s="1178"/>
      <c r="C12" s="768" t="s">
        <v>270</v>
      </c>
      <c r="D12" s="2249"/>
      <c r="E12" s="2250"/>
      <c r="F12" s="1816" t="s">
        <v>384</v>
      </c>
      <c r="G12" s="1817"/>
      <c r="H12" s="777" t="s">
        <v>821</v>
      </c>
      <c r="I12" s="14"/>
      <c r="J12" s="765"/>
      <c r="K12" s="291"/>
    </row>
    <row r="13" spans="1:11" ht="18.75" x14ac:dyDescent="0.3">
      <c r="A13" s="154"/>
      <c r="B13" s="1178"/>
      <c r="C13" s="47"/>
      <c r="D13" s="47"/>
      <c r="E13" s="47"/>
      <c r="F13" s="143"/>
      <c r="G13" s="47"/>
      <c r="H13" s="47"/>
      <c r="I13" s="14"/>
      <c r="J13" s="765"/>
      <c r="K13" s="291"/>
    </row>
    <row r="14" spans="1:11" ht="25.5" x14ac:dyDescent="0.25">
      <c r="A14" s="365"/>
      <c r="B14" s="2232" t="s">
        <v>103</v>
      </c>
      <c r="C14" s="2233" t="s">
        <v>314</v>
      </c>
      <c r="D14" s="2234" t="s">
        <v>271</v>
      </c>
      <c r="E14" s="2233" t="s">
        <v>238</v>
      </c>
      <c r="F14" s="2235" t="s">
        <v>385</v>
      </c>
      <c r="G14" s="2236" t="s">
        <v>151</v>
      </c>
      <c r="H14" s="2236" t="s">
        <v>152</v>
      </c>
      <c r="I14" s="2237" t="s">
        <v>315</v>
      </c>
      <c r="J14" s="2238" t="s">
        <v>86</v>
      </c>
      <c r="K14" s="366"/>
    </row>
    <row r="15" spans="1:11" x14ac:dyDescent="0.25">
      <c r="A15" s="154"/>
      <c r="B15" s="2227">
        <v>1</v>
      </c>
      <c r="C15" s="2228"/>
      <c r="D15" s="2229"/>
      <c r="E15" s="1701" t="s">
        <v>2028</v>
      </c>
      <c r="F15" s="1702" t="s">
        <v>2029</v>
      </c>
      <c r="G15" s="1703">
        <v>85000</v>
      </c>
      <c r="H15" s="1703"/>
      <c r="I15" s="2230"/>
      <c r="J15" s="2231"/>
      <c r="K15" s="291"/>
    </row>
    <row r="16" spans="1:11" x14ac:dyDescent="0.25">
      <c r="A16" s="154"/>
      <c r="B16" s="2227"/>
      <c r="C16" s="2228"/>
      <c r="D16" s="2229"/>
      <c r="E16" s="1701" t="s">
        <v>822</v>
      </c>
      <c r="F16" s="1702" t="s">
        <v>823</v>
      </c>
      <c r="G16" s="1703"/>
      <c r="H16" s="1703">
        <v>85000</v>
      </c>
      <c r="I16" s="1703"/>
      <c r="J16" s="2231"/>
      <c r="K16" s="291"/>
    </row>
    <row r="17" spans="1:11" ht="72" x14ac:dyDescent="0.25">
      <c r="A17" s="154"/>
      <c r="B17" s="1185"/>
      <c r="C17" s="1192"/>
      <c r="D17" s="1193"/>
      <c r="E17" s="2239" t="s">
        <v>2047</v>
      </c>
      <c r="F17" s="2240" t="s">
        <v>2040</v>
      </c>
      <c r="G17" s="1190"/>
      <c r="H17" s="1190"/>
      <c r="I17" s="1190"/>
      <c r="J17" s="1191"/>
      <c r="K17" s="291"/>
    </row>
    <row r="18" spans="1:11" x14ac:dyDescent="0.25">
      <c r="A18" s="154"/>
      <c r="B18" s="2241"/>
      <c r="C18" s="2242"/>
      <c r="D18" s="2242"/>
      <c r="E18" s="2242"/>
      <c r="F18" s="2243" t="s">
        <v>58</v>
      </c>
      <c r="G18" s="2244">
        <f>SUM(G15:G16)</f>
        <v>85000</v>
      </c>
      <c r="H18" s="2244">
        <f>SUM(H15:H16)</f>
        <v>85000</v>
      </c>
      <c r="I18" s="2245"/>
      <c r="J18" s="2246"/>
      <c r="K18" s="291"/>
    </row>
    <row r="19" spans="1:11" x14ac:dyDescent="0.25">
      <c r="A19" s="154"/>
      <c r="B19" s="1180"/>
      <c r="C19" s="49"/>
      <c r="D19" s="49"/>
      <c r="E19" s="49"/>
      <c r="F19" s="143"/>
      <c r="G19" s="117"/>
      <c r="H19" s="117"/>
      <c r="I19" s="117"/>
      <c r="J19" s="369" t="s">
        <v>188</v>
      </c>
      <c r="K19" s="291"/>
    </row>
    <row r="20" spans="1:11" x14ac:dyDescent="0.25">
      <c r="A20" s="224"/>
      <c r="B20" s="2123"/>
      <c r="C20" s="1800" t="s">
        <v>2031</v>
      </c>
      <c r="D20" s="1800"/>
      <c r="E20" s="292"/>
      <c r="F20" s="1818" t="s">
        <v>2032</v>
      </c>
      <c r="G20" s="2251"/>
      <c r="H20" s="573"/>
      <c r="I20" s="1800" t="s">
        <v>2041</v>
      </c>
      <c r="J20" s="1800"/>
      <c r="K20" s="291"/>
    </row>
    <row r="21" spans="1:11" x14ac:dyDescent="0.25">
      <c r="A21" s="154"/>
      <c r="B21" s="292"/>
      <c r="C21" s="1799" t="s">
        <v>6</v>
      </c>
      <c r="D21" s="1795"/>
      <c r="E21" s="263"/>
      <c r="F21" s="2252" t="s">
        <v>7</v>
      </c>
      <c r="G21" s="2252"/>
      <c r="H21" s="292"/>
      <c r="I21" s="1801" t="s">
        <v>2034</v>
      </c>
      <c r="J21" s="1801"/>
      <c r="K21" s="291"/>
    </row>
    <row r="22" spans="1:11" x14ac:dyDescent="0.25">
      <c r="A22" s="224"/>
      <c r="B22" s="45"/>
      <c r="C22" s="1800" t="s">
        <v>488</v>
      </c>
      <c r="D22" s="798"/>
      <c r="E22" s="2253"/>
      <c r="F22" s="1818" t="s">
        <v>496</v>
      </c>
      <c r="G22" s="2251"/>
      <c r="H22" s="573" t="s">
        <v>14</v>
      </c>
      <c r="I22" s="1800" t="s">
        <v>2042</v>
      </c>
      <c r="J22" s="1800"/>
      <c r="K22" s="291"/>
    </row>
    <row r="23" spans="1:11" ht="15" customHeight="1" x14ac:dyDescent="0.25">
      <c r="A23" s="154"/>
      <c r="B23" s="2254" t="s">
        <v>2043</v>
      </c>
      <c r="C23" s="406"/>
      <c r="D23" s="1795"/>
      <c r="E23" s="263"/>
      <c r="F23" s="1799" t="s">
        <v>2044</v>
      </c>
      <c r="G23" s="1799"/>
      <c r="H23" s="292" t="s">
        <v>14</v>
      </c>
      <c r="I23" s="1801" t="s">
        <v>2045</v>
      </c>
      <c r="J23" s="1801"/>
      <c r="K23" s="291"/>
    </row>
    <row r="24" spans="1:11" ht="15" customHeight="1" x14ac:dyDescent="0.25">
      <c r="A24" s="224"/>
      <c r="B24" s="45"/>
      <c r="C24" s="2255">
        <v>45302</v>
      </c>
      <c r="D24" s="798"/>
      <c r="E24" s="2256"/>
      <c r="F24" s="1819">
        <v>45302</v>
      </c>
      <c r="G24" s="1821"/>
      <c r="H24" s="406"/>
      <c r="I24" s="2621">
        <v>45302</v>
      </c>
      <c r="J24" s="2621"/>
      <c r="K24" s="291"/>
    </row>
    <row r="25" spans="1:11" x14ac:dyDescent="0.25">
      <c r="A25" s="154"/>
      <c r="B25" s="292"/>
      <c r="C25" s="1799" t="s">
        <v>287</v>
      </c>
      <c r="D25" s="1795"/>
      <c r="E25" s="263"/>
      <c r="F25" s="2252" t="s">
        <v>288</v>
      </c>
      <c r="G25" s="2252"/>
      <c r="H25" s="292" t="s">
        <v>14</v>
      </c>
      <c r="I25" s="1801" t="s">
        <v>2046</v>
      </c>
      <c r="J25" s="1801"/>
      <c r="K25" s="291"/>
    </row>
    <row r="26" spans="1:11" x14ac:dyDescent="0.25">
      <c r="A26" s="154"/>
      <c r="B26" s="292"/>
      <c r="C26" s="570"/>
      <c r="D26" s="1799"/>
      <c r="E26" s="1799"/>
      <c r="F26" s="2252"/>
      <c r="G26" s="2252"/>
      <c r="H26" s="292"/>
      <c r="I26" s="1799"/>
      <c r="J26" s="1799"/>
      <c r="K26" s="291"/>
    </row>
    <row r="27" spans="1:11" x14ac:dyDescent="0.25">
      <c r="A27" s="173"/>
      <c r="B27" s="614"/>
      <c r="C27" s="370"/>
      <c r="D27" s="41"/>
      <c r="E27" s="370"/>
      <c r="F27" s="371"/>
      <c r="G27" s="370"/>
      <c r="H27" s="370"/>
      <c r="I27" s="370"/>
      <c r="J27" s="371"/>
      <c r="K27" s="175"/>
    </row>
  </sheetData>
  <mergeCells count="1">
    <mergeCell ref="I24:J24"/>
  </mergeCells>
  <pageMargins left="0.7" right="0.7" top="0.75" bottom="0.75" header="0.3" footer="0.3"/>
  <pageSetup paperSize="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7" workbookViewId="0">
      <selection activeCell="A12" sqref="A12"/>
    </sheetView>
  </sheetViews>
  <sheetFormatPr baseColWidth="10" defaultRowHeight="15" x14ac:dyDescent="0.25"/>
  <cols>
    <col min="2" max="2" width="8.140625" customWidth="1"/>
    <col min="3" max="3" width="11.42578125" customWidth="1"/>
    <col min="4" max="4" width="14.28515625" customWidth="1"/>
    <col min="5" max="5" width="15.42578125" customWidth="1"/>
    <col min="6" max="6" width="34.5703125" customWidth="1"/>
    <col min="7" max="7" width="14.85546875" customWidth="1"/>
    <col min="8" max="8" width="16" customWidth="1"/>
    <col min="9" max="9" width="14.140625" customWidth="1"/>
    <col min="10" max="10" width="16.5703125" customWidth="1"/>
  </cols>
  <sheetData>
    <row r="1" spans="1:11" x14ac:dyDescent="0.25">
      <c r="A1" s="361"/>
      <c r="B1" s="812"/>
      <c r="C1" s="337"/>
      <c r="D1" s="337"/>
      <c r="E1" s="337"/>
      <c r="F1" s="362"/>
      <c r="G1" s="337"/>
      <c r="H1" s="337"/>
      <c r="I1" s="337"/>
      <c r="J1" s="362"/>
      <c r="K1" s="363"/>
    </row>
    <row r="2" spans="1:11" x14ac:dyDescent="0.25">
      <c r="A2" s="154"/>
      <c r="B2" s="50"/>
      <c r="C2" s="43"/>
      <c r="D2" s="43"/>
      <c r="E2" s="79"/>
      <c r="F2" s="1778"/>
      <c r="G2" s="43"/>
      <c r="H2" s="43"/>
      <c r="I2" s="43"/>
      <c r="J2" s="72"/>
      <c r="K2" s="291"/>
    </row>
    <row r="3" spans="1:11" ht="18.75" x14ac:dyDescent="0.3">
      <c r="A3" s="2624"/>
      <c r="B3" s="2740"/>
      <c r="C3" s="2740"/>
      <c r="D3" s="2740"/>
      <c r="E3" s="2740"/>
      <c r="F3" s="2740"/>
      <c r="G3" s="2740"/>
      <c r="H3" s="2740"/>
      <c r="I3" s="2740"/>
      <c r="J3" s="2740"/>
      <c r="K3" s="2626"/>
    </row>
    <row r="4" spans="1:11" ht="18.75" x14ac:dyDescent="0.3">
      <c r="A4" s="2627" t="s">
        <v>27</v>
      </c>
      <c r="B4" s="2741"/>
      <c r="C4" s="2741"/>
      <c r="D4" s="2741"/>
      <c r="E4" s="2741"/>
      <c r="F4" s="2741"/>
      <c r="G4" s="2741"/>
      <c r="H4" s="2741"/>
      <c r="I4" s="2741"/>
      <c r="J4" s="2741"/>
      <c r="K4" s="2628"/>
    </row>
    <row r="5" spans="1:11" ht="15.75" x14ac:dyDescent="0.25">
      <c r="A5" s="2629" t="s">
        <v>383</v>
      </c>
      <c r="B5" s="2742"/>
      <c r="C5" s="2742"/>
      <c r="D5" s="2742"/>
      <c r="E5" s="2742"/>
      <c r="F5" s="2742"/>
      <c r="G5" s="2742"/>
      <c r="H5" s="2742"/>
      <c r="I5" s="2742"/>
      <c r="J5" s="2742"/>
      <c r="K5" s="2631"/>
    </row>
    <row r="6" spans="1:11" ht="15.75" x14ac:dyDescent="0.25">
      <c r="A6" s="2632" t="s">
        <v>157</v>
      </c>
      <c r="B6" s="2743"/>
      <c r="C6" s="2743"/>
      <c r="D6" s="2743"/>
      <c r="E6" s="2743"/>
      <c r="F6" s="2743"/>
      <c r="G6" s="2743"/>
      <c r="H6" s="2743"/>
      <c r="I6" s="2743"/>
      <c r="J6" s="2743"/>
      <c r="K6" s="2634"/>
    </row>
    <row r="7" spans="1:11" ht="15.75" x14ac:dyDescent="0.25">
      <c r="A7" s="2635"/>
      <c r="B7" s="2744"/>
      <c r="C7" s="2744"/>
      <c r="D7" s="2744"/>
      <c r="E7" s="2744"/>
      <c r="F7" s="2744"/>
      <c r="G7" s="2744"/>
      <c r="H7" s="2744"/>
      <c r="I7" s="2744"/>
      <c r="J7" s="2744"/>
      <c r="K7" s="2637"/>
    </row>
    <row r="8" spans="1:11" ht="18.75" x14ac:dyDescent="0.3">
      <c r="A8" s="154"/>
      <c r="B8" s="1689"/>
      <c r="C8" s="31"/>
      <c r="D8" s="1690" t="s">
        <v>32</v>
      </c>
      <c r="E8" s="2638" t="s">
        <v>480</v>
      </c>
      <c r="F8" s="2638"/>
      <c r="G8" s="1690" t="s">
        <v>252</v>
      </c>
      <c r="H8" s="1691">
        <v>45291</v>
      </c>
      <c r="I8" s="206"/>
      <c r="J8" s="1692"/>
      <c r="K8" s="291"/>
    </row>
    <row r="9" spans="1:11" ht="18.75" x14ac:dyDescent="0.3">
      <c r="A9" s="154"/>
      <c r="B9" s="1689"/>
      <c r="C9" s="31"/>
      <c r="D9" s="1690"/>
      <c r="E9" s="769"/>
      <c r="F9" s="769"/>
      <c r="G9" s="1690"/>
      <c r="H9" s="1693"/>
      <c r="I9" s="206"/>
      <c r="J9" s="1692"/>
      <c r="K9" s="291"/>
    </row>
    <row r="10" spans="1:11" ht="18.75" x14ac:dyDescent="0.3">
      <c r="A10" s="154"/>
      <c r="B10" s="1689"/>
      <c r="C10" s="1690" t="s">
        <v>16</v>
      </c>
      <c r="D10" s="1694" t="s">
        <v>481</v>
      </c>
      <c r="E10" s="1690" t="s">
        <v>28</v>
      </c>
      <c r="F10" s="1182">
        <v>2</v>
      </c>
      <c r="G10" s="1690" t="s">
        <v>20</v>
      </c>
      <c r="H10" s="1694" t="s">
        <v>483</v>
      </c>
      <c r="I10" s="1690" t="s">
        <v>22</v>
      </c>
      <c r="J10" s="1694" t="s">
        <v>484</v>
      </c>
      <c r="K10" s="291"/>
    </row>
    <row r="11" spans="1:11" ht="18.75" x14ac:dyDescent="0.3">
      <c r="A11" s="154"/>
      <c r="B11" s="1689"/>
      <c r="C11" s="31"/>
      <c r="D11" s="31"/>
      <c r="E11" s="31"/>
      <c r="F11" s="1695"/>
      <c r="G11" s="31"/>
      <c r="H11" s="31"/>
      <c r="I11" s="16"/>
      <c r="J11" s="1696"/>
      <c r="K11" s="291"/>
    </row>
    <row r="12" spans="1:11" ht="30" x14ac:dyDescent="0.3">
      <c r="A12" s="154"/>
      <c r="B12" s="1689"/>
      <c r="C12" s="1697" t="s">
        <v>270</v>
      </c>
      <c r="D12" s="2639"/>
      <c r="E12" s="2639"/>
      <c r="F12" s="2640" t="s">
        <v>384</v>
      </c>
      <c r="G12" s="2641"/>
      <c r="H12" s="1698" t="s">
        <v>821</v>
      </c>
      <c r="I12" s="16"/>
      <c r="J12" s="1696"/>
      <c r="K12" s="291"/>
    </row>
    <row r="13" spans="1:11" ht="18.75" x14ac:dyDescent="0.3">
      <c r="A13" s="154"/>
      <c r="B13" s="1689"/>
      <c r="C13" s="47"/>
      <c r="D13" s="47"/>
      <c r="E13" s="47"/>
      <c r="F13" s="1695"/>
      <c r="G13" s="47"/>
      <c r="H13" s="47"/>
      <c r="I13" s="16"/>
      <c r="J13" s="1696"/>
      <c r="K13" s="291"/>
    </row>
    <row r="14" spans="1:11" ht="18.75" x14ac:dyDescent="0.3">
      <c r="A14" s="154"/>
      <c r="B14" s="1689"/>
      <c r="C14" s="47"/>
      <c r="D14" s="47"/>
      <c r="E14" s="16"/>
      <c r="F14" s="1785"/>
      <c r="G14" s="47"/>
      <c r="H14" s="47"/>
      <c r="I14" s="1786"/>
      <c r="J14" s="1787"/>
      <c r="K14" s="291"/>
    </row>
    <row r="15" spans="1:11" ht="25.5" x14ac:dyDescent="0.25">
      <c r="A15" s="365"/>
      <c r="B15" s="2232" t="s">
        <v>103</v>
      </c>
      <c r="C15" s="2233" t="s">
        <v>314</v>
      </c>
      <c r="D15" s="2234" t="s">
        <v>271</v>
      </c>
      <c r="E15" s="2233" t="s">
        <v>238</v>
      </c>
      <c r="F15" s="2235" t="s">
        <v>385</v>
      </c>
      <c r="G15" s="2236" t="s">
        <v>151</v>
      </c>
      <c r="H15" s="2236" t="s">
        <v>152</v>
      </c>
      <c r="I15" s="2237" t="s">
        <v>315</v>
      </c>
      <c r="J15" s="2238" t="s">
        <v>86</v>
      </c>
      <c r="K15" s="366"/>
    </row>
    <row r="16" spans="1:11" x14ac:dyDescent="0.25">
      <c r="A16" s="154"/>
      <c r="B16" s="1700">
        <v>1</v>
      </c>
      <c r="C16" s="1779"/>
      <c r="D16" s="1780"/>
      <c r="E16" s="1701" t="s">
        <v>2028</v>
      </c>
      <c r="F16" s="1702" t="s">
        <v>2029</v>
      </c>
      <c r="G16" s="1703">
        <v>9950.2999999999993</v>
      </c>
      <c r="H16" s="1703"/>
      <c r="I16" s="2257"/>
      <c r="J16" s="1191"/>
      <c r="K16" s="291"/>
    </row>
    <row r="17" spans="1:11" x14ac:dyDescent="0.25">
      <c r="A17" s="154"/>
      <c r="B17" s="1700">
        <v>2</v>
      </c>
      <c r="C17" s="1779"/>
      <c r="D17" s="1780"/>
      <c r="E17" s="1701" t="s">
        <v>822</v>
      </c>
      <c r="F17" s="1702" t="s">
        <v>823</v>
      </c>
      <c r="G17" s="1703"/>
      <c r="H17" s="1703">
        <v>9950.2999999999993</v>
      </c>
      <c r="I17" s="1190"/>
      <c r="J17" s="1191"/>
      <c r="K17" s="291"/>
    </row>
    <row r="18" spans="1:11" ht="72" x14ac:dyDescent="0.25">
      <c r="A18" s="154"/>
      <c r="B18" s="1700"/>
      <c r="C18" s="1192"/>
      <c r="D18" s="1193"/>
      <c r="E18" s="2239" t="s">
        <v>2054</v>
      </c>
      <c r="F18" s="2240" t="s">
        <v>2048</v>
      </c>
      <c r="G18" s="1190"/>
      <c r="H18" s="1190"/>
      <c r="I18" s="1190"/>
      <c r="J18" s="1191"/>
      <c r="K18" s="291"/>
    </row>
    <row r="19" spans="1:11" x14ac:dyDescent="0.25">
      <c r="A19" s="154"/>
      <c r="B19" s="2266"/>
      <c r="C19" s="2267"/>
      <c r="D19" s="2267"/>
      <c r="E19" s="2267"/>
      <c r="F19" s="2268" t="s">
        <v>58</v>
      </c>
      <c r="G19" s="2245">
        <f>SUM(G16:G17)</f>
        <v>9950.2999999999993</v>
      </c>
      <c r="H19" s="2245">
        <f>SUM(H16:H17)</f>
        <v>9950.2999999999993</v>
      </c>
      <c r="I19" s="2269"/>
      <c r="J19" s="2270"/>
      <c r="K19" s="291"/>
    </row>
    <row r="20" spans="1:11" x14ac:dyDescent="0.25">
      <c r="A20" s="154"/>
      <c r="B20" s="1730"/>
      <c r="C20" s="1690"/>
      <c r="D20" s="1690"/>
      <c r="E20" s="1690"/>
      <c r="F20" s="1695"/>
      <c r="G20" s="1706"/>
      <c r="H20" s="1706"/>
      <c r="I20" s="1706"/>
      <c r="J20" s="2258" t="s">
        <v>188</v>
      </c>
      <c r="K20" s="291"/>
    </row>
    <row r="21" spans="1:11" x14ac:dyDescent="0.25">
      <c r="A21" s="154"/>
      <c r="B21" s="50"/>
      <c r="C21" s="43"/>
      <c r="D21" s="43"/>
      <c r="E21" s="43"/>
      <c r="F21" s="72"/>
      <c r="G21" s="43"/>
      <c r="H21" s="43"/>
      <c r="I21" s="43"/>
      <c r="J21" s="72"/>
      <c r="K21" s="291"/>
    </row>
    <row r="22" spans="1:11" x14ac:dyDescent="0.25">
      <c r="A22" s="154"/>
      <c r="B22" s="50"/>
      <c r="C22" s="2554" t="s">
        <v>2031</v>
      </c>
      <c r="D22" s="2554"/>
      <c r="E22" s="1708"/>
      <c r="F22" s="2623" t="s">
        <v>2049</v>
      </c>
      <c r="G22" s="2623"/>
      <c r="H22" s="16"/>
      <c r="I22" s="2554" t="s">
        <v>2050</v>
      </c>
      <c r="J22" s="2554"/>
      <c r="K22" s="291"/>
    </row>
    <row r="23" spans="1:11" x14ac:dyDescent="0.25">
      <c r="A23" s="2259"/>
      <c r="B23" s="22"/>
      <c r="C23" s="2260" t="s">
        <v>2051</v>
      </c>
      <c r="D23" s="2261"/>
      <c r="E23" s="406"/>
      <c r="F23" s="2262" t="s">
        <v>2052</v>
      </c>
      <c r="G23" s="2262"/>
      <c r="H23" s="22"/>
      <c r="I23" s="2263" t="s">
        <v>2053</v>
      </c>
      <c r="J23" s="2264"/>
      <c r="K23" s="2265"/>
    </row>
    <row r="24" spans="1:11" x14ac:dyDescent="0.25">
      <c r="A24" s="154"/>
      <c r="B24" s="50"/>
      <c r="C24" s="2554" t="s">
        <v>488</v>
      </c>
      <c r="D24" s="2554"/>
      <c r="E24" s="1708"/>
      <c r="F24" s="2623" t="s">
        <v>496</v>
      </c>
      <c r="G24" s="2623"/>
      <c r="H24" s="16"/>
      <c r="I24" s="2554" t="s">
        <v>490</v>
      </c>
      <c r="J24" s="2554"/>
      <c r="K24" s="291"/>
    </row>
    <row r="25" spans="1:11" ht="15" customHeight="1" x14ac:dyDescent="0.25">
      <c r="A25" s="154"/>
      <c r="B25" s="50"/>
      <c r="C25" s="2746" t="s">
        <v>2036</v>
      </c>
      <c r="D25" s="2746"/>
      <c r="E25" s="1708"/>
      <c r="F25" s="2747" t="s">
        <v>2036</v>
      </c>
      <c r="G25" s="2747"/>
      <c r="H25" s="1710"/>
      <c r="I25" s="2747" t="s">
        <v>2036</v>
      </c>
      <c r="J25" s="2747"/>
      <c r="K25" s="291"/>
    </row>
    <row r="26" spans="1:11" ht="15" customHeight="1" x14ac:dyDescent="0.25">
      <c r="A26" s="154"/>
      <c r="B26" s="50"/>
      <c r="C26" s="2747">
        <v>45302</v>
      </c>
      <c r="D26" s="2747"/>
      <c r="E26" s="1708"/>
      <c r="F26" s="2748">
        <v>45302</v>
      </c>
      <c r="G26" s="2748"/>
      <c r="H26" s="1710"/>
      <c r="I26" s="2748">
        <v>45303</v>
      </c>
      <c r="J26" s="2748"/>
      <c r="K26" s="291"/>
    </row>
    <row r="27" spans="1:11" x14ac:dyDescent="0.25">
      <c r="A27" s="154"/>
      <c r="B27" s="50"/>
      <c r="C27" s="2745" t="s">
        <v>287</v>
      </c>
      <c r="D27" s="2745"/>
      <c r="E27" s="1708"/>
      <c r="F27" s="2622" t="s">
        <v>288</v>
      </c>
      <c r="G27" s="2622"/>
      <c r="H27" s="47"/>
      <c r="I27" s="2555" t="s">
        <v>300</v>
      </c>
      <c r="J27" s="2555"/>
      <c r="K27" s="291"/>
    </row>
    <row r="28" spans="1:11" x14ac:dyDescent="0.25">
      <c r="A28" s="173"/>
      <c r="B28" s="614"/>
      <c r="C28" s="370"/>
      <c r="D28" s="41"/>
      <c r="E28" s="370"/>
      <c r="F28" s="371"/>
      <c r="G28" s="370"/>
      <c r="H28" s="370"/>
      <c r="I28" s="370"/>
      <c r="J28" s="371"/>
      <c r="K28" s="175"/>
    </row>
  </sheetData>
  <mergeCells count="23">
    <mergeCell ref="C27:D27"/>
    <mergeCell ref="F27:G27"/>
    <mergeCell ref="I27:J27"/>
    <mergeCell ref="C25:D25"/>
    <mergeCell ref="F25:G25"/>
    <mergeCell ref="I25:J25"/>
    <mergeCell ref="C26:D26"/>
    <mergeCell ref="F26:G26"/>
    <mergeCell ref="I26:J26"/>
    <mergeCell ref="C24:D24"/>
    <mergeCell ref="F24:G24"/>
    <mergeCell ref="I24:J24"/>
    <mergeCell ref="A3:K3"/>
    <mergeCell ref="A4:K4"/>
    <mergeCell ref="A5:K5"/>
    <mergeCell ref="A6:K6"/>
    <mergeCell ref="A7:K7"/>
    <mergeCell ref="E8:F8"/>
    <mergeCell ref="D12:E12"/>
    <mergeCell ref="F12:G12"/>
    <mergeCell ref="C22:D22"/>
    <mergeCell ref="F22:G22"/>
    <mergeCell ref="I22:J22"/>
  </mergeCells>
  <pageMargins left="0.7" right="0.7" top="0.3" bottom="0.75" header="0.3" footer="0.3"/>
  <pageSetup paperSize="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3" sqref="A3:K3"/>
    </sheetView>
  </sheetViews>
  <sheetFormatPr baseColWidth="10" defaultRowHeight="15" x14ac:dyDescent="0.25"/>
  <cols>
    <col min="2" max="2" width="7.42578125" customWidth="1"/>
    <col min="4" max="4" width="14" customWidth="1"/>
    <col min="5" max="5" width="15.28515625" customWidth="1"/>
    <col min="6" max="6" width="32" customWidth="1"/>
    <col min="7" max="7" width="12.28515625" customWidth="1"/>
    <col min="8" max="8" width="14.42578125" customWidth="1"/>
    <col min="9" max="9" width="15" customWidth="1"/>
    <col min="10" max="10" width="15.42578125" customWidth="1"/>
  </cols>
  <sheetData>
    <row r="1" spans="1:11" x14ac:dyDescent="0.25">
      <c r="A1" s="361"/>
      <c r="B1" s="812"/>
      <c r="C1" s="337"/>
      <c r="D1" s="337"/>
      <c r="E1" s="337"/>
      <c r="F1" s="362"/>
      <c r="G1" s="337"/>
      <c r="H1" s="337"/>
      <c r="I1" s="337"/>
      <c r="J1" s="362"/>
      <c r="K1" s="363"/>
    </row>
    <row r="2" spans="1:11" x14ac:dyDescent="0.25">
      <c r="A2" s="154"/>
      <c r="B2" s="570"/>
      <c r="C2" s="44"/>
      <c r="D2" s="44"/>
      <c r="E2" s="321"/>
      <c r="F2" s="364"/>
      <c r="G2" s="44"/>
      <c r="H2" s="44"/>
      <c r="I2" s="44"/>
      <c r="J2" s="101"/>
      <c r="K2" s="291"/>
    </row>
    <row r="3" spans="1:11" ht="18.75" x14ac:dyDescent="0.3">
      <c r="A3" s="2624"/>
      <c r="B3" s="2625"/>
      <c r="C3" s="2625"/>
      <c r="D3" s="2625"/>
      <c r="E3" s="2625"/>
      <c r="F3" s="2625"/>
      <c r="G3" s="2625"/>
      <c r="H3" s="2625"/>
      <c r="I3" s="2625"/>
      <c r="J3" s="2625"/>
      <c r="K3" s="2626"/>
    </row>
    <row r="4" spans="1:11" ht="18.75" x14ac:dyDescent="0.3">
      <c r="A4" s="2627" t="s">
        <v>27</v>
      </c>
      <c r="B4" s="2494"/>
      <c r="C4" s="2494"/>
      <c r="D4" s="2494"/>
      <c r="E4" s="2494"/>
      <c r="F4" s="2494"/>
      <c r="G4" s="2494"/>
      <c r="H4" s="2494"/>
      <c r="I4" s="2494"/>
      <c r="J4" s="2494"/>
      <c r="K4" s="2628"/>
    </row>
    <row r="5" spans="1:11" ht="15.75" x14ac:dyDescent="0.25">
      <c r="A5" s="2629" t="s">
        <v>383</v>
      </c>
      <c r="B5" s="2630"/>
      <c r="C5" s="2630"/>
      <c r="D5" s="2630"/>
      <c r="E5" s="2630"/>
      <c r="F5" s="2630"/>
      <c r="G5" s="2630"/>
      <c r="H5" s="2630"/>
      <c r="I5" s="2630"/>
      <c r="J5" s="2630"/>
      <c r="K5" s="2631"/>
    </row>
    <row r="6" spans="1:11" ht="15.75" x14ac:dyDescent="0.25">
      <c r="A6" s="2632" t="s">
        <v>157</v>
      </c>
      <c r="B6" s="2633"/>
      <c r="C6" s="2633"/>
      <c r="D6" s="2633"/>
      <c r="E6" s="2633"/>
      <c r="F6" s="2633"/>
      <c r="G6" s="2633"/>
      <c r="H6" s="2633"/>
      <c r="I6" s="2633"/>
      <c r="J6" s="2633"/>
      <c r="K6" s="2634"/>
    </row>
    <row r="7" spans="1:11" ht="15.75" x14ac:dyDescent="0.25">
      <c r="A7" s="2635"/>
      <c r="B7" s="2636"/>
      <c r="C7" s="2636"/>
      <c r="D7" s="2636"/>
      <c r="E7" s="2636"/>
      <c r="F7" s="2636"/>
      <c r="G7" s="2636"/>
      <c r="H7" s="2636"/>
      <c r="I7" s="2636"/>
      <c r="J7" s="2636"/>
      <c r="K7" s="2637"/>
    </row>
    <row r="8" spans="1:11" ht="18.75" x14ac:dyDescent="0.3">
      <c r="A8" s="154"/>
      <c r="B8" s="1178"/>
      <c r="C8" s="31"/>
      <c r="D8" s="49" t="s">
        <v>32</v>
      </c>
      <c r="E8" s="2736" t="s">
        <v>480</v>
      </c>
      <c r="F8" s="2737"/>
      <c r="G8" s="49" t="s">
        <v>252</v>
      </c>
      <c r="H8" s="779">
        <v>45291</v>
      </c>
      <c r="I8" s="206"/>
      <c r="J8" s="764"/>
      <c r="K8" s="291"/>
    </row>
    <row r="9" spans="1:11" ht="18.75" x14ac:dyDescent="0.3">
      <c r="A9" s="154"/>
      <c r="B9" s="1178"/>
      <c r="C9" s="31"/>
      <c r="D9" s="49"/>
      <c r="E9" s="769"/>
      <c r="F9" s="769"/>
      <c r="G9" s="49"/>
      <c r="H9" s="770"/>
      <c r="I9" s="206"/>
      <c r="J9" s="764"/>
      <c r="K9" s="291"/>
    </row>
    <row r="10" spans="1:11" ht="18.75" x14ac:dyDescent="0.3">
      <c r="A10" s="154"/>
      <c r="B10" s="1178"/>
      <c r="C10" s="49" t="s">
        <v>16</v>
      </c>
      <c r="D10" s="1694" t="s">
        <v>481</v>
      </c>
      <c r="E10" s="49" t="s">
        <v>28</v>
      </c>
      <c r="F10" s="1694" t="s">
        <v>482</v>
      </c>
      <c r="G10" s="49" t="s">
        <v>20</v>
      </c>
      <c r="H10" s="1694" t="s">
        <v>483</v>
      </c>
      <c r="I10" s="49" t="s">
        <v>22</v>
      </c>
      <c r="J10" s="1694" t="s">
        <v>484</v>
      </c>
      <c r="K10" s="291"/>
    </row>
    <row r="11" spans="1:11" ht="18.75" x14ac:dyDescent="0.3">
      <c r="A11" s="154"/>
      <c r="B11" s="1178"/>
      <c r="C11" s="31"/>
      <c r="D11" s="31"/>
      <c r="E11" s="31"/>
      <c r="F11" s="143"/>
      <c r="G11" s="31"/>
      <c r="H11" s="31"/>
      <c r="I11" s="14"/>
      <c r="J11" s="765"/>
      <c r="K11" s="291"/>
    </row>
    <row r="12" spans="1:11" ht="30" x14ac:dyDescent="0.3">
      <c r="A12" s="154"/>
      <c r="B12" s="1178"/>
      <c r="C12" s="768" t="s">
        <v>270</v>
      </c>
      <c r="D12" s="2738"/>
      <c r="E12" s="2739"/>
      <c r="F12" s="2640" t="s">
        <v>384</v>
      </c>
      <c r="G12" s="2641"/>
      <c r="H12" s="777" t="s">
        <v>821</v>
      </c>
      <c r="I12" s="14"/>
      <c r="J12" s="765"/>
      <c r="K12" s="291"/>
    </row>
    <row r="13" spans="1:11" ht="18.75" x14ac:dyDescent="0.3">
      <c r="A13" s="154"/>
      <c r="B13" s="1178"/>
      <c r="C13" s="47"/>
      <c r="D13" s="47"/>
      <c r="E13" s="47"/>
      <c r="F13" s="143"/>
      <c r="G13" s="47"/>
      <c r="H13" s="47"/>
      <c r="I13" s="14"/>
      <c r="J13" s="765"/>
      <c r="K13" s="291"/>
    </row>
    <row r="14" spans="1:11" ht="18.75" x14ac:dyDescent="0.3">
      <c r="A14" s="154"/>
      <c r="B14" s="1178"/>
      <c r="C14" s="47"/>
      <c r="D14" s="47"/>
      <c r="E14" s="14"/>
      <c r="F14" s="766"/>
      <c r="G14" s="47"/>
      <c r="H14" s="47"/>
      <c r="I14" s="767"/>
      <c r="J14" s="102"/>
      <c r="K14" s="291"/>
    </row>
    <row r="15" spans="1:11" ht="25.5" x14ac:dyDescent="0.25">
      <c r="A15" s="365"/>
      <c r="B15" s="2232" t="s">
        <v>103</v>
      </c>
      <c r="C15" s="2233" t="s">
        <v>314</v>
      </c>
      <c r="D15" s="2234" t="s">
        <v>271</v>
      </c>
      <c r="E15" s="2233" t="s">
        <v>238</v>
      </c>
      <c r="F15" s="2235" t="s">
        <v>385</v>
      </c>
      <c r="G15" s="2236" t="s">
        <v>151</v>
      </c>
      <c r="H15" s="2236" t="s">
        <v>152</v>
      </c>
      <c r="I15" s="2237" t="s">
        <v>315</v>
      </c>
      <c r="J15" s="2238" t="s">
        <v>86</v>
      </c>
      <c r="K15" s="366"/>
    </row>
    <row r="16" spans="1:11" x14ac:dyDescent="0.25">
      <c r="A16" s="154"/>
      <c r="B16" s="2227">
        <v>1</v>
      </c>
      <c r="C16" s="2228"/>
      <c r="D16" s="2229"/>
      <c r="E16" s="1701" t="s">
        <v>2028</v>
      </c>
      <c r="F16" s="1702" t="s">
        <v>2029</v>
      </c>
      <c r="G16" s="1703">
        <v>23546202.98</v>
      </c>
      <c r="H16" s="1703"/>
      <c r="I16" s="2230"/>
      <c r="J16" s="2231"/>
      <c r="K16" s="291"/>
    </row>
    <row r="17" spans="1:11" ht="24.75" x14ac:dyDescent="0.25">
      <c r="A17" s="154"/>
      <c r="B17" s="2227"/>
      <c r="C17" s="2228"/>
      <c r="D17" s="2229"/>
      <c r="E17" s="1701" t="s">
        <v>822</v>
      </c>
      <c r="F17" s="1702" t="s">
        <v>823</v>
      </c>
      <c r="G17" s="1703"/>
      <c r="H17" s="1703">
        <v>23546202.98</v>
      </c>
      <c r="I17" s="1703"/>
      <c r="J17" s="2231"/>
      <c r="K17" s="291"/>
    </row>
    <row r="18" spans="1:11" ht="72" x14ac:dyDescent="0.25">
      <c r="A18" s="154"/>
      <c r="B18" s="1185"/>
      <c r="C18" s="1192"/>
      <c r="D18" s="1193"/>
      <c r="E18" s="2239" t="s">
        <v>2056</v>
      </c>
      <c r="F18" s="2240" t="s">
        <v>2055</v>
      </c>
      <c r="G18" s="1190"/>
      <c r="H18" s="1190"/>
      <c r="I18" s="1190"/>
      <c r="J18" s="1191"/>
      <c r="K18" s="291"/>
    </row>
    <row r="19" spans="1:11" x14ac:dyDescent="0.25">
      <c r="A19" s="154"/>
      <c r="B19" s="2241"/>
      <c r="C19" s="2242"/>
      <c r="D19" s="2242"/>
      <c r="E19" s="2242"/>
      <c r="F19" s="2243" t="s">
        <v>58</v>
      </c>
      <c r="G19" s="2244">
        <f>SUM(G16:G17)</f>
        <v>23546202.98</v>
      </c>
      <c r="H19" s="2244">
        <f>SUM(H16:H17)</f>
        <v>23546202.98</v>
      </c>
      <c r="I19" s="2245"/>
      <c r="J19" s="2246"/>
      <c r="K19" s="291"/>
    </row>
    <row r="20" spans="1:11" x14ac:dyDescent="0.25">
      <c r="A20" s="154"/>
      <c r="B20" s="1180"/>
      <c r="C20" s="49"/>
      <c r="D20" s="49"/>
      <c r="E20" s="49"/>
      <c r="F20" s="143"/>
      <c r="G20" s="117"/>
      <c r="H20" s="117"/>
      <c r="I20" s="117"/>
      <c r="J20" s="369" t="s">
        <v>188</v>
      </c>
      <c r="K20" s="291"/>
    </row>
    <row r="21" spans="1:11" x14ac:dyDescent="0.25">
      <c r="A21" s="154"/>
      <c r="B21" s="570"/>
      <c r="C21" s="44"/>
      <c r="D21" s="44"/>
      <c r="E21" s="44"/>
      <c r="F21" s="101"/>
      <c r="G21" s="44"/>
      <c r="H21" s="44"/>
      <c r="I21" s="44"/>
      <c r="J21" s="101"/>
      <c r="K21" s="291"/>
    </row>
    <row r="22" spans="1:11" x14ac:dyDescent="0.25">
      <c r="A22" s="154"/>
      <c r="B22" s="570"/>
      <c r="C22" s="2554" t="s">
        <v>2031</v>
      </c>
      <c r="D22" s="2554"/>
      <c r="E22" s="51"/>
      <c r="F22" s="2623" t="s">
        <v>2032</v>
      </c>
      <c r="G22" s="2623"/>
      <c r="H22" s="573"/>
      <c r="I22" s="2554" t="s">
        <v>511</v>
      </c>
      <c r="J22" s="2554"/>
      <c r="K22" s="291"/>
    </row>
    <row r="23" spans="1:11" x14ac:dyDescent="0.25">
      <c r="A23" s="154"/>
      <c r="B23" s="570"/>
      <c r="C23" s="2260" t="s">
        <v>2051</v>
      </c>
      <c r="D23" s="2261"/>
      <c r="E23" s="51"/>
      <c r="F23" s="2749" t="s">
        <v>2052</v>
      </c>
      <c r="G23" s="2749"/>
      <c r="H23" s="292"/>
      <c r="I23" s="2263" t="s">
        <v>2053</v>
      </c>
      <c r="J23" s="2264"/>
      <c r="K23" s="291"/>
    </row>
    <row r="24" spans="1:11" x14ac:dyDescent="0.25">
      <c r="A24" s="154"/>
      <c r="B24" s="570"/>
      <c r="C24" s="2554" t="s">
        <v>488</v>
      </c>
      <c r="D24" s="2554"/>
      <c r="E24" s="51"/>
      <c r="F24" s="2623" t="s">
        <v>496</v>
      </c>
      <c r="G24" s="2623"/>
      <c r="H24" s="573"/>
      <c r="I24" s="2554" t="s">
        <v>2035</v>
      </c>
      <c r="J24" s="2554"/>
      <c r="K24" s="291"/>
    </row>
    <row r="25" spans="1:11" x14ac:dyDescent="0.25">
      <c r="A25" s="154"/>
      <c r="B25" s="570"/>
      <c r="C25" s="2747" t="s">
        <v>2036</v>
      </c>
      <c r="D25" s="2747"/>
      <c r="E25" s="51"/>
      <c r="F25" s="2747" t="s">
        <v>2036</v>
      </c>
      <c r="G25" s="2747"/>
      <c r="H25" s="47"/>
      <c r="I25" s="2747" t="s">
        <v>2036</v>
      </c>
      <c r="J25" s="2747"/>
      <c r="K25" s="291"/>
    </row>
    <row r="26" spans="1:11" x14ac:dyDescent="0.25">
      <c r="A26" s="154"/>
      <c r="B26" s="570"/>
      <c r="C26" s="2621">
        <v>45302</v>
      </c>
      <c r="D26" s="2621"/>
      <c r="E26" s="51"/>
      <c r="F26" s="2621">
        <v>45302</v>
      </c>
      <c r="G26" s="2621"/>
      <c r="H26" s="406"/>
      <c r="I26" s="2621">
        <v>45302</v>
      </c>
      <c r="J26" s="2621"/>
      <c r="K26" s="291"/>
    </row>
    <row r="27" spans="1:11" x14ac:dyDescent="0.25">
      <c r="A27" s="154"/>
      <c r="B27" s="570"/>
      <c r="C27" s="2555" t="s">
        <v>287</v>
      </c>
      <c r="D27" s="2555"/>
      <c r="E27" s="51"/>
      <c r="F27" s="2622" t="s">
        <v>288</v>
      </c>
      <c r="G27" s="2622"/>
      <c r="H27" s="47"/>
      <c r="I27" s="2555" t="s">
        <v>300</v>
      </c>
      <c r="J27" s="2555"/>
      <c r="K27" s="291"/>
    </row>
  </sheetData>
  <mergeCells count="24">
    <mergeCell ref="C26:D26"/>
    <mergeCell ref="F26:G26"/>
    <mergeCell ref="I26:J26"/>
    <mergeCell ref="C27:D27"/>
    <mergeCell ref="F27:G27"/>
    <mergeCell ref="I27:J27"/>
    <mergeCell ref="C24:D24"/>
    <mergeCell ref="F24:G24"/>
    <mergeCell ref="I24:J24"/>
    <mergeCell ref="C25:D25"/>
    <mergeCell ref="F25:G25"/>
    <mergeCell ref="I25:J25"/>
    <mergeCell ref="F23:G23"/>
    <mergeCell ref="A3:K3"/>
    <mergeCell ref="A4:K4"/>
    <mergeCell ref="A5:K5"/>
    <mergeCell ref="A6:K6"/>
    <mergeCell ref="A7:K7"/>
    <mergeCell ref="E8:F8"/>
    <mergeCell ref="D12:E12"/>
    <mergeCell ref="F12:G12"/>
    <mergeCell ref="C22:D22"/>
    <mergeCell ref="F22:G22"/>
    <mergeCell ref="I22:J22"/>
  </mergeCells>
  <pageMargins left="0.7" right="0.7" top="0.36" bottom="0.43" header="0.3" footer="0.3"/>
  <pageSetup paperSize="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G23" sqref="G23"/>
    </sheetView>
  </sheetViews>
  <sheetFormatPr baseColWidth="10" defaultRowHeight="15" x14ac:dyDescent="0.25"/>
  <cols>
    <col min="2" max="2" width="6.28515625" customWidth="1"/>
    <col min="3" max="3" width="11.85546875" customWidth="1"/>
    <col min="4" max="4" width="15.140625" customWidth="1"/>
    <col min="5" max="5" width="17" customWidth="1"/>
    <col min="6" max="6" width="42.85546875" customWidth="1"/>
    <col min="7" max="7" width="14.140625" customWidth="1"/>
    <col min="8" max="9" width="14.42578125" customWidth="1"/>
    <col min="10" max="10" width="14.8554687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711" t="s">
        <v>103</v>
      </c>
      <c r="C14" s="1712" t="s">
        <v>314</v>
      </c>
      <c r="D14" s="1713" t="s">
        <v>271</v>
      </c>
      <c r="E14" s="1712" t="s">
        <v>238</v>
      </c>
      <c r="F14" s="1714" t="s">
        <v>385</v>
      </c>
      <c r="G14" s="1715" t="s">
        <v>151</v>
      </c>
      <c r="H14" s="1715" t="s">
        <v>152</v>
      </c>
      <c r="I14" s="1716" t="s">
        <v>315</v>
      </c>
      <c r="J14" s="1717" t="s">
        <v>86</v>
      </c>
      <c r="K14" s="1699"/>
    </row>
    <row r="15" spans="1:11" ht="18" customHeight="1" x14ac:dyDescent="0.25">
      <c r="A15" s="292"/>
      <c r="B15" s="1700">
        <v>1</v>
      </c>
      <c r="C15" s="1186"/>
      <c r="D15" s="1187"/>
      <c r="E15" s="1701" t="s">
        <v>822</v>
      </c>
      <c r="F15" s="1702" t="s">
        <v>823</v>
      </c>
      <c r="G15" s="1703">
        <v>316710</v>
      </c>
      <c r="H15" s="1703"/>
      <c r="I15" s="1865" t="s">
        <v>142</v>
      </c>
      <c r="J15" s="1191"/>
      <c r="K15" s="292"/>
    </row>
    <row r="16" spans="1:11" x14ac:dyDescent="0.25">
      <c r="A16" s="292"/>
      <c r="B16" s="1700">
        <v>2</v>
      </c>
      <c r="C16" s="1186"/>
      <c r="D16" s="1187"/>
      <c r="E16" s="1701" t="s">
        <v>824</v>
      </c>
      <c r="F16" s="1704" t="s">
        <v>825</v>
      </c>
      <c r="G16" s="1703"/>
      <c r="H16" s="1703">
        <v>316710</v>
      </c>
      <c r="I16" s="1190"/>
      <c r="J16" s="1191"/>
      <c r="K16" s="292"/>
    </row>
    <row r="17" spans="1:11" ht="73.5" customHeight="1" x14ac:dyDescent="0.25">
      <c r="A17" s="292"/>
      <c r="B17" s="1700"/>
      <c r="C17" s="1192"/>
      <c r="D17" s="1193"/>
      <c r="E17" s="1722" t="s">
        <v>915</v>
      </c>
      <c r="F17" s="1723" t="s">
        <v>826</v>
      </c>
      <c r="G17" s="1724"/>
      <c r="H17" s="1724"/>
      <c r="I17" s="1190"/>
      <c r="J17" s="1191"/>
      <c r="K17" s="292"/>
    </row>
    <row r="18" spans="1:11" ht="18" customHeight="1" x14ac:dyDescent="0.25">
      <c r="A18" s="292"/>
      <c r="B18" s="1718"/>
      <c r="C18" s="1719"/>
      <c r="D18" s="1719"/>
      <c r="E18" s="1725"/>
      <c r="F18" s="1726" t="s">
        <v>58</v>
      </c>
      <c r="G18" s="1727">
        <f>SUM(G15:G16)</f>
        <v>316710</v>
      </c>
      <c r="H18" s="1727">
        <f>SUM(H15:H16)</f>
        <v>316710</v>
      </c>
      <c r="I18" s="1720"/>
      <c r="J18" s="1721"/>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1:D21"/>
    <mergeCell ref="I21:J21"/>
    <mergeCell ref="C22:D22"/>
    <mergeCell ref="I22:J22"/>
    <mergeCell ref="C26:D26"/>
    <mergeCell ref="I26:J26"/>
    <mergeCell ref="C23:D23"/>
    <mergeCell ref="I23:J23"/>
    <mergeCell ref="C24:D24"/>
    <mergeCell ref="I24:J24"/>
    <mergeCell ref="C25:D25"/>
    <mergeCell ref="I25:J25"/>
    <mergeCell ref="E8:F8"/>
    <mergeCell ref="D12:E12"/>
    <mergeCell ref="A3:K3"/>
    <mergeCell ref="A4:K4"/>
    <mergeCell ref="A5:K5"/>
    <mergeCell ref="A6:K6"/>
    <mergeCell ref="A7:K7"/>
    <mergeCell ref="F12:G12"/>
  </mergeCells>
  <pageMargins left="0.23" right="0.23" top="0.75" bottom="0.43" header="0.3" footer="0.3"/>
  <pageSetup paperSize="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J17" sqref="J17"/>
    </sheetView>
  </sheetViews>
  <sheetFormatPr baseColWidth="10" defaultColWidth="17.28515625" defaultRowHeight="15" x14ac:dyDescent="0.25"/>
  <cols>
    <col min="1" max="1" width="3" style="162" customWidth="1"/>
    <col min="2" max="2" width="2.42578125" style="162" customWidth="1"/>
    <col min="3" max="3" width="5.28515625" style="167" customWidth="1"/>
    <col min="4" max="4" width="18.42578125" style="162" customWidth="1"/>
    <col min="5" max="5" width="17.28515625" style="162" bestFit="1" customWidth="1"/>
    <col min="6" max="6" width="19.28515625" style="162" customWidth="1"/>
    <col min="7" max="7" width="34.42578125" style="227" customWidth="1"/>
    <col min="8" max="8" width="16.140625" style="162" customWidth="1"/>
    <col min="9" max="9" width="15.5703125" style="162" customWidth="1"/>
    <col min="10" max="10" width="16" style="162" customWidth="1"/>
    <col min="11" max="11" width="22.7109375" style="227" customWidth="1"/>
    <col min="12" max="12" width="2.7109375" style="170" customWidth="1"/>
    <col min="13" max="16384" width="17.28515625" style="162"/>
  </cols>
  <sheetData>
    <row r="1" spans="1:13" x14ac:dyDescent="0.25">
      <c r="A1" s="1736"/>
      <c r="B1" s="1737"/>
      <c r="C1" s="1738"/>
      <c r="D1" s="1737"/>
      <c r="E1" s="1737"/>
      <c r="F1" s="1737"/>
      <c r="G1" s="1739"/>
      <c r="H1" s="1737"/>
      <c r="I1" s="1737"/>
      <c r="J1" s="1737"/>
      <c r="K1" s="1739"/>
      <c r="L1" s="1737"/>
    </row>
    <row r="2" spans="1:13" x14ac:dyDescent="0.25">
      <c r="A2" s="1737"/>
      <c r="B2" s="1737"/>
      <c r="C2" s="1738"/>
      <c r="D2" s="1737"/>
      <c r="E2" s="1737"/>
      <c r="F2" s="1737"/>
      <c r="G2" s="1739"/>
      <c r="H2" s="1737"/>
      <c r="I2" s="1737"/>
      <c r="J2" s="1737"/>
      <c r="K2" s="1739"/>
      <c r="L2" s="1737"/>
      <c r="M2" s="170"/>
    </row>
    <row r="3" spans="1:13" s="47" customFormat="1" ht="12.75" x14ac:dyDescent="0.2">
      <c r="A3" s="1675"/>
      <c r="B3" s="1675"/>
      <c r="C3" s="99"/>
      <c r="D3" s="18"/>
      <c r="E3" s="18"/>
      <c r="F3" s="1740"/>
      <c r="G3" s="1741"/>
      <c r="H3" s="18"/>
      <c r="I3" s="18"/>
      <c r="J3" s="18"/>
      <c r="K3" s="1742"/>
      <c r="L3" s="1675"/>
      <c r="M3" s="292"/>
    </row>
    <row r="4" spans="1:13" s="47" customFormat="1" ht="18.75" x14ac:dyDescent="0.3">
      <c r="A4" s="1675"/>
      <c r="B4" s="2753"/>
      <c r="C4" s="2754"/>
      <c r="D4" s="2754"/>
      <c r="E4" s="2754"/>
      <c r="F4" s="2754"/>
      <c r="G4" s="2754"/>
      <c r="H4" s="2754"/>
      <c r="I4" s="2754"/>
      <c r="J4" s="2754"/>
      <c r="K4" s="2754"/>
      <c r="L4" s="2753"/>
      <c r="M4" s="292"/>
    </row>
    <row r="5" spans="1:13" s="47" customFormat="1" ht="18.75" x14ac:dyDescent="0.3">
      <c r="A5" s="1675"/>
      <c r="B5" s="2677" t="s">
        <v>27</v>
      </c>
      <c r="C5" s="2755"/>
      <c r="D5" s="2755"/>
      <c r="E5" s="2755"/>
      <c r="F5" s="2755"/>
      <c r="G5" s="2755"/>
      <c r="H5" s="2755"/>
      <c r="I5" s="2755"/>
      <c r="J5" s="2755"/>
      <c r="K5" s="2755"/>
      <c r="L5" s="2677"/>
      <c r="M5" s="292"/>
    </row>
    <row r="6" spans="1:13" s="47" customFormat="1" ht="15.75" x14ac:dyDescent="0.25">
      <c r="A6" s="1675"/>
      <c r="B6" s="2679" t="s">
        <v>383</v>
      </c>
      <c r="C6" s="2756"/>
      <c r="D6" s="2756"/>
      <c r="E6" s="2756"/>
      <c r="F6" s="2756"/>
      <c r="G6" s="2756"/>
      <c r="H6" s="2756"/>
      <c r="I6" s="2756"/>
      <c r="J6" s="2756"/>
      <c r="K6" s="2756"/>
      <c r="L6" s="2679"/>
      <c r="M6" s="292"/>
    </row>
    <row r="7" spans="1:13" s="47" customFormat="1" ht="15.75" x14ac:dyDescent="0.25">
      <c r="A7" s="1675"/>
      <c r="B7" s="2648" t="s">
        <v>157</v>
      </c>
      <c r="C7" s="2757"/>
      <c r="D7" s="2757"/>
      <c r="E7" s="2757"/>
      <c r="F7" s="2757"/>
      <c r="G7" s="2757"/>
      <c r="H7" s="2757"/>
      <c r="I7" s="2757"/>
      <c r="J7" s="2757"/>
      <c r="K7" s="2757"/>
      <c r="L7" s="2648"/>
      <c r="M7" s="292"/>
    </row>
    <row r="8" spans="1:13" s="47" customFormat="1" ht="15.75" x14ac:dyDescent="0.25">
      <c r="A8" s="1675"/>
      <c r="B8" s="2758"/>
      <c r="C8" s="2759"/>
      <c r="D8" s="2759"/>
      <c r="E8" s="2759"/>
      <c r="F8" s="2759"/>
      <c r="G8" s="2759"/>
      <c r="H8" s="2759"/>
      <c r="I8" s="2759"/>
      <c r="J8" s="2759"/>
      <c r="K8" s="2759"/>
      <c r="L8" s="2758"/>
      <c r="M8" s="292"/>
    </row>
    <row r="9" spans="1:13" s="47" customFormat="1" ht="14.25" customHeight="1" x14ac:dyDescent="0.3">
      <c r="A9" s="1675"/>
      <c r="B9" s="1675"/>
      <c r="C9" s="1743"/>
      <c r="D9" s="1744"/>
      <c r="E9" s="1745" t="s">
        <v>32</v>
      </c>
      <c r="F9" s="2760" t="str">
        <f>'[1]Datos Generales'!C7</f>
        <v>DIGESETT</v>
      </c>
      <c r="G9" s="2760"/>
      <c r="H9" s="1745" t="s">
        <v>252</v>
      </c>
      <c r="I9" s="1746">
        <v>45291</v>
      </c>
      <c r="J9" s="1747"/>
      <c r="K9" s="1748"/>
      <c r="L9" s="1675"/>
      <c r="M9" s="292"/>
    </row>
    <row r="10" spans="1:13" s="47" customFormat="1" ht="4.5" customHeight="1" x14ac:dyDescent="0.3">
      <c r="A10" s="1675"/>
      <c r="B10" s="1675"/>
      <c r="C10" s="1743"/>
      <c r="D10" s="1744"/>
      <c r="E10" s="1745"/>
      <c r="F10" s="1749"/>
      <c r="G10" s="1749"/>
      <c r="H10" s="1745"/>
      <c r="I10" s="1750"/>
      <c r="J10" s="1747"/>
      <c r="K10" s="1748"/>
      <c r="L10" s="1675"/>
      <c r="M10" s="292"/>
    </row>
    <row r="11" spans="1:13" s="47" customFormat="1" ht="15" customHeight="1" x14ac:dyDescent="0.3">
      <c r="A11" s="1675"/>
      <c r="B11" s="1675"/>
      <c r="C11" s="1743"/>
      <c r="D11" s="1745" t="s">
        <v>16</v>
      </c>
      <c r="E11" s="1751" t="str">
        <f>'[1]Datos Generales'!C8</f>
        <v>0202</v>
      </c>
      <c r="F11" s="1745" t="s">
        <v>28</v>
      </c>
      <c r="G11" s="1751" t="str">
        <f>'[1]Datos Generales'!C9</f>
        <v>02</v>
      </c>
      <c r="H11" s="1745" t="s">
        <v>20</v>
      </c>
      <c r="I11" s="1751" t="str">
        <f>'[1]Datos Generales'!C10</f>
        <v>01</v>
      </c>
      <c r="J11" s="1745" t="s">
        <v>22</v>
      </c>
      <c r="K11" s="1751" t="str">
        <f>'[1]Datos Generales'!C11</f>
        <v>0005</v>
      </c>
      <c r="L11" s="1675"/>
      <c r="M11" s="292"/>
    </row>
    <row r="12" spans="1:13" s="47" customFormat="1" ht="4.5" customHeight="1" x14ac:dyDescent="0.3">
      <c r="A12" s="1675"/>
      <c r="B12" s="1675"/>
      <c r="C12" s="1743"/>
      <c r="D12" s="1744"/>
      <c r="E12" s="1744"/>
      <c r="F12" s="1744"/>
      <c r="G12" s="1752"/>
      <c r="H12" s="1744"/>
      <c r="I12" s="1744"/>
      <c r="J12" s="1736"/>
      <c r="K12" s="1752"/>
      <c r="L12" s="1675"/>
      <c r="M12" s="292"/>
    </row>
    <row r="13" spans="1:13" s="47" customFormat="1" ht="18.75" x14ac:dyDescent="0.3">
      <c r="A13" s="1675"/>
      <c r="B13" s="1675"/>
      <c r="C13" s="1743"/>
      <c r="D13" s="1753" t="s">
        <v>270</v>
      </c>
      <c r="E13" s="2761"/>
      <c r="F13" s="2761"/>
      <c r="G13" s="2762" t="s">
        <v>384</v>
      </c>
      <c r="H13" s="2763"/>
      <c r="I13" s="1754" t="s">
        <v>821</v>
      </c>
      <c r="J13" s="1736"/>
      <c r="K13" s="1752"/>
      <c r="L13" s="1675"/>
      <c r="M13" s="292"/>
    </row>
    <row r="14" spans="1:13" s="47" customFormat="1" ht="9.75" customHeight="1" x14ac:dyDescent="0.3">
      <c r="A14" s="1675"/>
      <c r="B14" s="1675"/>
      <c r="C14" s="1743"/>
      <c r="D14" s="18"/>
      <c r="E14" s="18"/>
      <c r="F14" s="18"/>
      <c r="G14" s="1752"/>
      <c r="H14" s="18"/>
      <c r="I14" s="18"/>
      <c r="J14" s="1736"/>
      <c r="K14" s="1752"/>
      <c r="L14" s="1675"/>
      <c r="M14" s="292"/>
    </row>
    <row r="15" spans="1:13" s="47" customFormat="1" ht="9" customHeight="1" x14ac:dyDescent="0.3">
      <c r="A15" s="1675"/>
      <c r="B15" s="1675"/>
      <c r="C15" s="1743"/>
      <c r="D15" s="18"/>
      <c r="E15" s="18"/>
      <c r="F15" s="1736"/>
      <c r="G15" s="1755"/>
      <c r="H15" s="18"/>
      <c r="I15" s="18"/>
      <c r="J15" s="1756"/>
      <c r="K15" s="1755"/>
      <c r="L15" s="1675"/>
      <c r="M15" s="292"/>
    </row>
    <row r="16" spans="1:13" s="360" customFormat="1" ht="25.5" x14ac:dyDescent="0.25">
      <c r="A16" s="1757"/>
      <c r="B16" s="1757"/>
      <c r="C16" s="1825" t="s">
        <v>103</v>
      </c>
      <c r="D16" s="1826" t="s">
        <v>314</v>
      </c>
      <c r="E16" s="1827" t="s">
        <v>271</v>
      </c>
      <c r="F16" s="1826" t="s">
        <v>238</v>
      </c>
      <c r="G16" s="1828" t="s">
        <v>385</v>
      </c>
      <c r="H16" s="1829" t="s">
        <v>151</v>
      </c>
      <c r="I16" s="1829" t="s">
        <v>152</v>
      </c>
      <c r="J16" s="1830" t="s">
        <v>315</v>
      </c>
      <c r="K16" s="1831" t="s">
        <v>86</v>
      </c>
      <c r="L16" s="1757"/>
      <c r="M16" s="1699"/>
    </row>
    <row r="17" spans="1:14" s="47" customFormat="1" ht="26.25" x14ac:dyDescent="0.25">
      <c r="A17" s="1675"/>
      <c r="B17" s="1675"/>
      <c r="C17" s="1758">
        <v>1</v>
      </c>
      <c r="D17" s="1759"/>
      <c r="E17" s="1760"/>
      <c r="F17" s="1866" t="s">
        <v>822</v>
      </c>
      <c r="G17" s="1867" t="s">
        <v>823</v>
      </c>
      <c r="H17" s="1868">
        <v>91006</v>
      </c>
      <c r="I17" s="1868"/>
      <c r="J17" s="1865" t="s">
        <v>142</v>
      </c>
      <c r="K17" s="1762"/>
      <c r="L17" s="1675"/>
      <c r="M17" s="292"/>
    </row>
    <row r="18" spans="1:14" s="47" customFormat="1" x14ac:dyDescent="0.25">
      <c r="A18" s="1675"/>
      <c r="B18" s="1675"/>
      <c r="C18" s="1758">
        <v>2</v>
      </c>
      <c r="D18" s="1759"/>
      <c r="E18" s="1760"/>
      <c r="F18" s="1869" t="s">
        <v>828</v>
      </c>
      <c r="G18" s="1867" t="s">
        <v>829</v>
      </c>
      <c r="H18" s="1868"/>
      <c r="I18" s="1868">
        <v>91006</v>
      </c>
      <c r="J18" s="1761"/>
      <c r="K18" s="1762"/>
      <c r="L18" s="1675"/>
      <c r="M18" s="292"/>
      <c r="N18" s="773"/>
    </row>
    <row r="19" spans="1:14" s="47" customFormat="1" ht="68.25" customHeight="1" x14ac:dyDescent="0.25">
      <c r="A19" s="1675"/>
      <c r="B19" s="1675"/>
      <c r="C19" s="1763"/>
      <c r="D19" s="1764"/>
      <c r="E19" s="1765"/>
      <c r="F19" s="1870" t="s">
        <v>830</v>
      </c>
      <c r="G19" s="1871" t="s">
        <v>831</v>
      </c>
      <c r="H19" s="1872"/>
      <c r="I19" s="1872"/>
      <c r="J19" s="1766"/>
      <c r="K19" s="1767"/>
      <c r="L19" s="1675"/>
      <c r="M19" s="292"/>
    </row>
    <row r="20" spans="1:14" s="47" customFormat="1" ht="12.75" x14ac:dyDescent="0.2">
      <c r="A20" s="1675"/>
      <c r="B20" s="1675"/>
      <c r="C20" s="1833"/>
      <c r="D20" s="1834"/>
      <c r="E20" s="1834"/>
      <c r="F20" s="1834"/>
      <c r="G20" s="1835" t="s">
        <v>58</v>
      </c>
      <c r="H20" s="1836">
        <f>SUM(H17:H18)</f>
        <v>91006</v>
      </c>
      <c r="I20" s="1836">
        <f>SUM(I17:I18)</f>
        <v>91006</v>
      </c>
      <c r="J20" s="1837"/>
      <c r="K20" s="1838"/>
      <c r="L20" s="1675"/>
      <c r="M20" s="1675"/>
    </row>
    <row r="21" spans="1:14" s="47" customFormat="1" x14ac:dyDescent="0.25">
      <c r="A21" s="1675"/>
      <c r="B21" s="1675"/>
      <c r="C21" s="1768"/>
      <c r="D21" s="1745"/>
      <c r="E21" s="1745"/>
      <c r="F21" s="1745"/>
      <c r="G21" s="1752"/>
      <c r="H21" s="1769"/>
      <c r="I21" s="1769"/>
      <c r="J21" s="1769"/>
      <c r="K21" s="1770" t="s">
        <v>188</v>
      </c>
      <c r="L21" s="1675"/>
      <c r="M21" s="292"/>
    </row>
    <row r="22" spans="1:14" s="47" customFormat="1" x14ac:dyDescent="0.25">
      <c r="A22" s="1675"/>
      <c r="B22" s="1675"/>
      <c r="C22" s="1768"/>
      <c r="D22" s="1745"/>
      <c r="E22" s="1745"/>
      <c r="F22" s="1745"/>
      <c r="G22" s="1752"/>
      <c r="H22" s="1769"/>
      <c r="I22" s="1769"/>
      <c r="J22" s="1769"/>
      <c r="K22" s="1770"/>
      <c r="L22" s="1675"/>
      <c r="M22" s="292"/>
    </row>
    <row r="23" spans="1:14" s="47" customFormat="1" ht="12.75" x14ac:dyDescent="0.2">
      <c r="A23" s="1675"/>
      <c r="B23" s="1675"/>
      <c r="C23" s="99"/>
      <c r="D23" s="18"/>
      <c r="E23" s="18"/>
      <c r="F23" s="18"/>
      <c r="G23" s="1742"/>
      <c r="H23" s="18"/>
      <c r="I23" s="18"/>
      <c r="J23" s="18"/>
      <c r="K23" s="1742"/>
      <c r="L23" s="1675"/>
      <c r="M23" s="292"/>
    </row>
    <row r="24" spans="1:14" s="47" customFormat="1" ht="15" customHeight="1" x14ac:dyDescent="0.25">
      <c r="A24" s="1675"/>
      <c r="B24" s="1675"/>
      <c r="C24" s="99"/>
      <c r="D24" s="2764" t="s">
        <v>836</v>
      </c>
      <c r="E24" s="2764"/>
      <c r="F24" s="1744"/>
      <c r="G24" s="1771" t="s">
        <v>839</v>
      </c>
      <c r="H24" s="1772"/>
      <c r="I24" s="1736"/>
      <c r="J24" s="2764" t="s">
        <v>501</v>
      </c>
      <c r="K24" s="2764"/>
      <c r="L24" s="1675"/>
      <c r="M24" s="292"/>
    </row>
    <row r="25" spans="1:14" s="47" customFormat="1" ht="15" customHeight="1" x14ac:dyDescent="0.25">
      <c r="A25" s="1675"/>
      <c r="B25" s="1675"/>
      <c r="C25" s="99"/>
      <c r="D25" s="2751" t="str">
        <f>'[1]Datos Generales'!C16</f>
        <v>Preparado por</v>
      </c>
      <c r="E25" s="2751"/>
      <c r="F25" s="1744"/>
      <c r="G25" s="1773" t="str">
        <f>'[1]Datos Generales'!D16</f>
        <v>Revisado por</v>
      </c>
      <c r="H25" s="1774"/>
      <c r="I25" s="18"/>
      <c r="J25" s="2752" t="str">
        <f>'[1]Datos Generales'!E16</f>
        <v>Autorizado por</v>
      </c>
      <c r="K25" s="2752"/>
      <c r="L25" s="1675"/>
      <c r="M25" s="292"/>
    </row>
    <row r="26" spans="1:14" s="47" customFormat="1" ht="24" customHeight="1" x14ac:dyDescent="0.25">
      <c r="A26" s="1675"/>
      <c r="B26" s="1675"/>
      <c r="C26" s="99"/>
      <c r="D26" s="2764" t="s">
        <v>488</v>
      </c>
      <c r="E26" s="2764"/>
      <c r="F26" s="1744"/>
      <c r="G26" s="1771" t="s">
        <v>496</v>
      </c>
      <c r="H26" s="1772"/>
      <c r="I26" s="1736"/>
      <c r="J26" s="2764" t="s">
        <v>507</v>
      </c>
      <c r="K26" s="2764"/>
      <c r="L26" s="1675"/>
      <c r="M26" s="292"/>
    </row>
    <row r="27" spans="1:14" s="47" customFormat="1" ht="15" customHeight="1" x14ac:dyDescent="0.25">
      <c r="A27" s="1675"/>
      <c r="B27" s="1675"/>
      <c r="C27" s="99"/>
      <c r="D27" s="2751" t="str">
        <f>'[1]Datos Generales'!C17</f>
        <v>Puesto que ocupa</v>
      </c>
      <c r="E27" s="2751"/>
      <c r="F27" s="1744"/>
      <c r="G27" s="1773" t="str">
        <f>'[1]Datos Generales'!D17</f>
        <v>Puesto que ocupa</v>
      </c>
      <c r="H27" s="1774"/>
      <c r="I27" s="18"/>
      <c r="J27" s="2752" t="str">
        <f>'[1]Datos Generales'!E17</f>
        <v>Puesto que ocupa</v>
      </c>
      <c r="K27" s="2752"/>
      <c r="L27" s="1675"/>
      <c r="M27" s="292"/>
    </row>
    <row r="28" spans="1:14" s="47" customFormat="1" ht="21" customHeight="1" x14ac:dyDescent="0.25">
      <c r="A28" s="1675"/>
      <c r="B28" s="1675"/>
      <c r="C28" s="99"/>
      <c r="D28" s="2750">
        <v>45299</v>
      </c>
      <c r="E28" s="2750"/>
      <c r="F28" s="1744"/>
      <c r="G28" s="1775">
        <v>45299</v>
      </c>
      <c r="H28" s="1776"/>
      <c r="I28" s="1777"/>
      <c r="J28" s="2750">
        <v>45301</v>
      </c>
      <c r="K28" s="2750"/>
      <c r="L28" s="1675"/>
      <c r="M28" s="292"/>
    </row>
    <row r="29" spans="1:14" s="47" customFormat="1" ht="15" customHeight="1" x14ac:dyDescent="0.25">
      <c r="A29" s="1675"/>
      <c r="B29" s="1675"/>
      <c r="C29" s="99"/>
      <c r="D29" s="2751" t="s">
        <v>287</v>
      </c>
      <c r="E29" s="2751"/>
      <c r="F29" s="1744"/>
      <c r="G29" s="1773" t="s">
        <v>288</v>
      </c>
      <c r="H29" s="1774"/>
      <c r="I29" s="18"/>
      <c r="J29" s="2752" t="s">
        <v>300</v>
      </c>
      <c r="K29" s="2752"/>
      <c r="L29" s="1675"/>
      <c r="M29" s="292"/>
    </row>
    <row r="30" spans="1:14" s="170" customFormat="1" x14ac:dyDescent="0.25">
      <c r="C30" s="570"/>
      <c r="D30" s="44"/>
      <c r="E30" s="14"/>
      <c r="F30" s="44"/>
      <c r="G30" s="1733"/>
      <c r="H30" s="1733"/>
      <c r="I30" s="44"/>
      <c r="J30" s="44"/>
      <c r="K30" s="101"/>
    </row>
    <row r="31" spans="1:14" x14ac:dyDescent="0.25">
      <c r="A31" s="170"/>
    </row>
  </sheetData>
  <mergeCells count="20">
    <mergeCell ref="F9:G9"/>
    <mergeCell ref="E13:F13"/>
    <mergeCell ref="G13:H13"/>
    <mergeCell ref="D26:E26"/>
    <mergeCell ref="J26:K26"/>
    <mergeCell ref="D24:E24"/>
    <mergeCell ref="J24:K24"/>
    <mergeCell ref="B4:L4"/>
    <mergeCell ref="B5:L5"/>
    <mergeCell ref="B6:L6"/>
    <mergeCell ref="B7:L7"/>
    <mergeCell ref="B8:L8"/>
    <mergeCell ref="D28:E28"/>
    <mergeCell ref="J28:K28"/>
    <mergeCell ref="D29:E29"/>
    <mergeCell ref="J29:K29"/>
    <mergeCell ref="D25:E25"/>
    <mergeCell ref="J25:K25"/>
    <mergeCell ref="D27:E27"/>
    <mergeCell ref="J27:K27"/>
  </mergeCells>
  <pageMargins left="0.23" right="0.16" top="0.75" bottom="0.75" header="0.3" footer="0.3"/>
  <pageSetup paperSize="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4" workbookViewId="0">
      <selection activeCell="I15" sqref="I15"/>
    </sheetView>
  </sheetViews>
  <sheetFormatPr baseColWidth="10" defaultRowHeight="15" x14ac:dyDescent="0.25"/>
  <cols>
    <col min="1" max="1" width="11.42578125" style="78"/>
    <col min="2" max="2" width="4.7109375" customWidth="1"/>
    <col min="3" max="3" width="11.42578125" customWidth="1"/>
    <col min="4" max="4" width="17.42578125" customWidth="1"/>
    <col min="5" max="5" width="18.28515625" customWidth="1"/>
    <col min="6" max="6" width="43.85546875" customWidth="1"/>
    <col min="7" max="7" width="13.140625" customWidth="1"/>
    <col min="8" max="8" width="14.7109375" customWidth="1"/>
    <col min="9" max="9" width="18.5703125" customWidth="1"/>
    <col min="10" max="10" width="17.42578125" customWidth="1"/>
    <col min="11" max="11" width="11.42578125" style="78"/>
  </cols>
  <sheetData>
    <row r="1" spans="1:11" s="78" customFormat="1" x14ac:dyDescent="0.25">
      <c r="A1" s="170"/>
      <c r="B1" s="813"/>
      <c r="C1" s="14"/>
      <c r="D1" s="14"/>
      <c r="E1" s="14"/>
      <c r="F1" s="1471"/>
      <c r="G1" s="14"/>
      <c r="H1" s="14"/>
      <c r="I1" s="14"/>
      <c r="J1" s="1471"/>
      <c r="K1" s="170"/>
    </row>
    <row r="2" spans="1:11" s="78" customFormat="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178"/>
      <c r="C8" s="31"/>
      <c r="D8" s="1690" t="s">
        <v>32</v>
      </c>
      <c r="E8" s="2766" t="s">
        <v>480</v>
      </c>
      <c r="F8" s="2766"/>
      <c r="G8" s="1690" t="s">
        <v>252</v>
      </c>
      <c r="H8" s="1691">
        <v>45291</v>
      </c>
      <c r="I8" s="206"/>
      <c r="J8" s="1692"/>
      <c r="K8" s="292"/>
    </row>
    <row r="9" spans="1:11" ht="18.75" x14ac:dyDescent="0.3">
      <c r="A9" s="292"/>
      <c r="B9" s="1178"/>
      <c r="C9" s="31"/>
      <c r="D9" s="1690"/>
      <c r="E9" s="769"/>
      <c r="F9" s="769"/>
      <c r="G9" s="1690"/>
      <c r="H9" s="1693"/>
      <c r="I9" s="206"/>
      <c r="J9" s="1692"/>
      <c r="K9" s="292"/>
    </row>
    <row r="10" spans="1:11" ht="18.75" x14ac:dyDescent="0.3">
      <c r="A10" s="292"/>
      <c r="B10" s="1178"/>
      <c r="C10" s="1690" t="s">
        <v>16</v>
      </c>
      <c r="D10" s="1694" t="s">
        <v>481</v>
      </c>
      <c r="E10" s="1728" t="s">
        <v>28</v>
      </c>
      <c r="F10" s="1694" t="s">
        <v>482</v>
      </c>
      <c r="G10" s="1728" t="s">
        <v>20</v>
      </c>
      <c r="H10" s="1694" t="s">
        <v>483</v>
      </c>
      <c r="I10" s="1728" t="s">
        <v>22</v>
      </c>
      <c r="J10" s="1694" t="s">
        <v>484</v>
      </c>
      <c r="K10" s="292"/>
    </row>
    <row r="11" spans="1:11" ht="18.75" x14ac:dyDescent="0.3">
      <c r="A11" s="292"/>
      <c r="B11" s="1178"/>
      <c r="C11" s="31"/>
      <c r="D11" s="31"/>
      <c r="E11" s="31"/>
      <c r="F11" s="1695"/>
      <c r="G11" s="31"/>
      <c r="H11" s="31"/>
      <c r="I11" s="16"/>
      <c r="J11" s="765"/>
      <c r="K11" s="292"/>
    </row>
    <row r="12" spans="1:11" ht="30" x14ac:dyDescent="0.3">
      <c r="A12" s="292"/>
      <c r="B12" s="1178"/>
      <c r="C12" s="1697" t="s">
        <v>270</v>
      </c>
      <c r="D12" s="2639"/>
      <c r="E12" s="2639"/>
      <c r="F12" s="2640" t="s">
        <v>384</v>
      </c>
      <c r="G12" s="2641"/>
      <c r="H12" s="1698" t="s">
        <v>821</v>
      </c>
      <c r="I12" s="16"/>
      <c r="J12" s="765"/>
      <c r="K12" s="292"/>
    </row>
    <row r="13" spans="1:11" ht="18.75" x14ac:dyDescent="0.3">
      <c r="A13" s="292"/>
      <c r="B13" s="1178"/>
      <c r="C13" s="47"/>
      <c r="D13" s="47"/>
      <c r="E13" s="47"/>
      <c r="F13" s="1695"/>
      <c r="G13" s="47"/>
      <c r="H13" s="47"/>
      <c r="I13" s="16"/>
      <c r="J13" s="765"/>
      <c r="K13" s="292"/>
    </row>
    <row r="14" spans="1:11" ht="25.5" x14ac:dyDescent="0.25">
      <c r="A14" s="1699"/>
      <c r="B14" s="1839" t="s">
        <v>103</v>
      </c>
      <c r="C14" s="1826" t="s">
        <v>314</v>
      </c>
      <c r="D14" s="1827" t="s">
        <v>271</v>
      </c>
      <c r="E14" s="1826" t="s">
        <v>238</v>
      </c>
      <c r="F14" s="1828" t="s">
        <v>385</v>
      </c>
      <c r="G14" s="1829" t="s">
        <v>151</v>
      </c>
      <c r="H14" s="1829" t="s">
        <v>152</v>
      </c>
      <c r="I14" s="1830" t="s">
        <v>315</v>
      </c>
      <c r="J14" s="1826" t="s">
        <v>86</v>
      </c>
      <c r="K14" s="1699"/>
    </row>
    <row r="15" spans="1:11" x14ac:dyDescent="0.25">
      <c r="A15" s="292"/>
      <c r="B15" s="1700">
        <v>1</v>
      </c>
      <c r="C15" s="1186"/>
      <c r="D15" s="1187"/>
      <c r="E15" s="1701" t="s">
        <v>822</v>
      </c>
      <c r="F15" s="1702" t="s">
        <v>823</v>
      </c>
      <c r="G15" s="1703">
        <v>94619</v>
      </c>
      <c r="H15" s="1703"/>
      <c r="I15" s="1865" t="s">
        <v>142</v>
      </c>
      <c r="J15" s="1191"/>
      <c r="K15" s="292"/>
    </row>
    <row r="16" spans="1:11" x14ac:dyDescent="0.25">
      <c r="A16" s="292"/>
      <c r="B16" s="1700"/>
      <c r="C16" s="1186"/>
      <c r="D16" s="1187"/>
      <c r="E16" s="1701" t="s">
        <v>832</v>
      </c>
      <c r="F16" s="1702" t="s">
        <v>833</v>
      </c>
      <c r="G16" s="1703"/>
      <c r="H16" s="1703">
        <v>94619</v>
      </c>
      <c r="I16" s="1190"/>
      <c r="J16" s="1191"/>
      <c r="K16" s="292"/>
    </row>
    <row r="17" spans="1:11" ht="65.25" customHeight="1" x14ac:dyDescent="0.25">
      <c r="A17" s="292"/>
      <c r="B17" s="1700"/>
      <c r="C17" s="1192"/>
      <c r="D17" s="1193"/>
      <c r="E17" s="1840" t="s">
        <v>834</v>
      </c>
      <c r="F17" s="1841" t="s">
        <v>835</v>
      </c>
      <c r="G17" s="1190"/>
      <c r="H17" s="1190"/>
      <c r="I17" s="1190"/>
      <c r="J17" s="1191"/>
      <c r="K17" s="292"/>
    </row>
    <row r="18" spans="1:11" s="190" customFormat="1" ht="15" customHeight="1" x14ac:dyDescent="0.2">
      <c r="A18" s="1729"/>
      <c r="B18" s="1833"/>
      <c r="C18" s="1834"/>
      <c r="D18" s="1834"/>
      <c r="E18" s="1834"/>
      <c r="F18" s="1842" t="s">
        <v>58</v>
      </c>
      <c r="G18" s="1843">
        <f>SUM(G15:G16)</f>
        <v>94619</v>
      </c>
      <c r="H18" s="1843">
        <f>SUM(H15:H16)</f>
        <v>94619</v>
      </c>
      <c r="I18" s="1844"/>
      <c r="J18" s="1845"/>
      <c r="K18" s="1729"/>
    </row>
    <row r="19" spans="1:11" x14ac:dyDescent="0.25">
      <c r="A19" s="292"/>
      <c r="B19" s="1730"/>
      <c r="C19" s="49"/>
      <c r="D19" s="49"/>
      <c r="E19" s="1690"/>
      <c r="F19" s="1731"/>
      <c r="G19" s="1732"/>
      <c r="H19" s="1706"/>
      <c r="I19" s="1706"/>
      <c r="J19" s="1707" t="s">
        <v>188</v>
      </c>
      <c r="K19" s="292"/>
    </row>
    <row r="20" spans="1:11" x14ac:dyDescent="0.25">
      <c r="A20" s="292"/>
      <c r="B20" s="1730"/>
      <c r="C20" s="49"/>
      <c r="D20" s="49"/>
      <c r="E20" s="1690"/>
      <c r="F20" s="1731"/>
      <c r="G20" s="1732"/>
      <c r="H20" s="1706"/>
      <c r="I20" s="1706"/>
      <c r="J20" s="1707"/>
      <c r="K20" s="292"/>
    </row>
    <row r="21" spans="1:11" x14ac:dyDescent="0.25">
      <c r="A21" s="292"/>
      <c r="B21" s="50"/>
      <c r="C21" s="44"/>
      <c r="D21" s="44"/>
      <c r="E21" s="43"/>
      <c r="F21" s="1733"/>
      <c r="G21" s="1733"/>
      <c r="H21" s="43"/>
      <c r="I21" s="43"/>
      <c r="J21" s="72"/>
      <c r="K21" s="292"/>
    </row>
    <row r="22" spans="1:11" x14ac:dyDescent="0.25">
      <c r="A22" s="292"/>
      <c r="B22" s="50"/>
      <c r="C22" s="2767" t="s">
        <v>836</v>
      </c>
      <c r="D22" s="2767"/>
      <c r="E22" s="1708"/>
      <c r="F22" s="1672" t="s">
        <v>837</v>
      </c>
      <c r="G22" s="1709"/>
      <c r="H22" s="16"/>
      <c r="I22" s="2554" t="s">
        <v>501</v>
      </c>
      <c r="J22" s="2554"/>
      <c r="K22" s="292"/>
    </row>
    <row r="23" spans="1:11" x14ac:dyDescent="0.25">
      <c r="A23" s="292"/>
      <c r="B23" s="50"/>
      <c r="C23" s="2768" t="s">
        <v>6</v>
      </c>
      <c r="D23" s="2768"/>
      <c r="E23" s="1708"/>
      <c r="F23" s="1671" t="s">
        <v>7</v>
      </c>
      <c r="G23" s="406"/>
      <c r="H23" s="47"/>
      <c r="I23" s="2555" t="s">
        <v>286</v>
      </c>
      <c r="J23" s="2555"/>
      <c r="K23" s="292"/>
    </row>
    <row r="24" spans="1:11" x14ac:dyDescent="0.25">
      <c r="A24" s="292"/>
      <c r="B24" s="50"/>
      <c r="C24" s="2767" t="s">
        <v>488</v>
      </c>
      <c r="D24" s="2767"/>
      <c r="E24" s="1708"/>
      <c r="F24" s="1672" t="s">
        <v>496</v>
      </c>
      <c r="G24" s="1709"/>
      <c r="H24" s="16"/>
      <c r="I24" s="2554" t="s">
        <v>507</v>
      </c>
      <c r="J24" s="2554"/>
      <c r="K24" s="292"/>
    </row>
    <row r="25" spans="1:11" x14ac:dyDescent="0.25">
      <c r="A25" s="292"/>
      <c r="B25" s="50"/>
      <c r="C25" s="2745" t="s">
        <v>838</v>
      </c>
      <c r="D25" s="2556"/>
      <c r="E25" s="1708"/>
      <c r="F25" s="1671" t="s">
        <v>838</v>
      </c>
      <c r="G25" s="406"/>
      <c r="H25" s="47"/>
      <c r="I25" s="2555" t="str">
        <f>'[1]Datos Generales'!D16</f>
        <v>Revisado por</v>
      </c>
      <c r="J25" s="2555"/>
      <c r="K25" s="292"/>
    </row>
    <row r="26" spans="1:11" x14ac:dyDescent="0.25">
      <c r="A26" s="292"/>
      <c r="B26" s="50"/>
      <c r="C26" s="2765">
        <v>45299</v>
      </c>
      <c r="D26" s="2765"/>
      <c r="E26" s="1708"/>
      <c r="F26" s="1735">
        <v>45299</v>
      </c>
      <c r="G26" s="727"/>
      <c r="H26" s="1710"/>
      <c r="I26" s="2765">
        <v>45301</v>
      </c>
      <c r="J26" s="2765"/>
      <c r="K26" s="292"/>
    </row>
    <row r="27" spans="1:11" s="78" customFormat="1" x14ac:dyDescent="0.25">
      <c r="A27" s="292"/>
      <c r="B27" s="570"/>
      <c r="C27" s="2556" t="s">
        <v>287</v>
      </c>
      <c r="D27" s="2556"/>
      <c r="E27" s="51"/>
      <c r="F27" s="1671" t="s">
        <v>288</v>
      </c>
      <c r="G27" s="406"/>
      <c r="H27" s="292"/>
      <c r="I27" s="2556" t="s">
        <v>300</v>
      </c>
      <c r="J27" s="2556"/>
      <c r="K27" s="292"/>
    </row>
    <row r="28" spans="1:11" x14ac:dyDescent="0.25">
      <c r="A28" s="170"/>
      <c r="B28" s="2"/>
      <c r="C28" s="47"/>
      <c r="D28" s="47"/>
      <c r="E28" s="47"/>
      <c r="F28" s="59"/>
      <c r="G28" s="47"/>
      <c r="H28" s="47"/>
      <c r="I28" s="47"/>
      <c r="J28" s="59"/>
      <c r="K28" s="170"/>
    </row>
  </sheetData>
  <mergeCells count="20">
    <mergeCell ref="C26:D26"/>
    <mergeCell ref="I26:J26"/>
    <mergeCell ref="E8:F8"/>
    <mergeCell ref="D12:E12"/>
    <mergeCell ref="C27:D27"/>
    <mergeCell ref="I27:J27"/>
    <mergeCell ref="F12:G12"/>
    <mergeCell ref="C22:D22"/>
    <mergeCell ref="I22:J22"/>
    <mergeCell ref="C23:D23"/>
    <mergeCell ref="I23:J23"/>
    <mergeCell ref="C24:D24"/>
    <mergeCell ref="I24:J24"/>
    <mergeCell ref="C25:D25"/>
    <mergeCell ref="I25:J25"/>
    <mergeCell ref="A3:K3"/>
    <mergeCell ref="A4:K4"/>
    <mergeCell ref="A5:K5"/>
    <mergeCell ref="A6:K6"/>
    <mergeCell ref="A7:K7"/>
  </mergeCells>
  <pageMargins left="0.2" right="0.2" top="0.54" bottom="0.54" header="0.3" footer="0.3"/>
  <pageSetup paperSize="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I15" sqref="I15"/>
    </sheetView>
  </sheetViews>
  <sheetFormatPr baseColWidth="10" defaultRowHeight="15" x14ac:dyDescent="0.25"/>
  <cols>
    <col min="2" max="2" width="6.140625" customWidth="1"/>
    <col min="3" max="3" width="13.28515625" customWidth="1"/>
    <col min="4" max="4" width="15.85546875" customWidth="1"/>
    <col min="5" max="5" width="16.42578125" customWidth="1"/>
    <col min="6" max="6" width="36.28515625" customWidth="1"/>
    <col min="7" max="8" width="17" customWidth="1"/>
    <col min="9" max="9" width="16.28515625" customWidth="1"/>
    <col min="10" max="10" width="17.85546875" style="78" customWidth="1"/>
  </cols>
  <sheetData>
    <row r="1" spans="1:11" s="78" customFormat="1" x14ac:dyDescent="0.25">
      <c r="A1" s="813"/>
      <c r="B1" s="14"/>
      <c r="C1" s="14"/>
      <c r="D1" s="14"/>
      <c r="E1" s="1471"/>
      <c r="F1" s="14"/>
      <c r="G1" s="14"/>
      <c r="H1" s="14"/>
      <c r="I1" s="1471"/>
      <c r="J1" s="170"/>
    </row>
    <row r="2" spans="1:11" x14ac:dyDescent="0.25">
      <c r="A2" s="50"/>
      <c r="B2" s="43"/>
      <c r="C2" s="43"/>
      <c r="D2" s="79"/>
      <c r="E2" s="1778"/>
      <c r="F2" s="43"/>
      <c r="G2" s="43"/>
      <c r="H2" s="43"/>
      <c r="I2" s="72"/>
      <c r="J2" s="292"/>
    </row>
    <row r="3" spans="1:11" ht="18.75" x14ac:dyDescent="0.3">
      <c r="A3" s="2494" t="s">
        <v>27</v>
      </c>
      <c r="B3" s="2494"/>
      <c r="C3" s="2494"/>
      <c r="D3" s="2494"/>
      <c r="E3" s="2494"/>
      <c r="F3" s="2494"/>
      <c r="G3" s="2494"/>
      <c r="H3" s="2494"/>
      <c r="I3" s="2494"/>
      <c r="J3" s="2494"/>
      <c r="K3" s="2494"/>
    </row>
    <row r="4" spans="1:11" ht="15.75" x14ac:dyDescent="0.25">
      <c r="A4" s="2630" t="s">
        <v>383</v>
      </c>
      <c r="B4" s="2630"/>
      <c r="C4" s="2630"/>
      <c r="D4" s="2630"/>
      <c r="E4" s="2630"/>
      <c r="F4" s="2630"/>
      <c r="G4" s="2630"/>
      <c r="H4" s="2630"/>
      <c r="I4" s="2630"/>
      <c r="J4" s="2630"/>
      <c r="K4" s="2630"/>
    </row>
    <row r="5" spans="1:11" ht="15.75" x14ac:dyDescent="0.25">
      <c r="A5" s="2633" t="s">
        <v>157</v>
      </c>
      <c r="B5" s="2633"/>
      <c r="C5" s="2633"/>
      <c r="D5" s="2633"/>
      <c r="E5" s="2633"/>
      <c r="F5" s="2633"/>
      <c r="G5" s="2633"/>
      <c r="H5" s="2633"/>
      <c r="I5" s="2633"/>
      <c r="J5" s="2633"/>
      <c r="K5" s="2633"/>
    </row>
    <row r="6" spans="1:11" ht="15.75" x14ac:dyDescent="0.25">
      <c r="A6" s="2633"/>
      <c r="B6" s="2633"/>
      <c r="C6" s="2633"/>
      <c r="D6" s="2633"/>
      <c r="E6" s="2633"/>
      <c r="F6" s="2633"/>
      <c r="G6" s="2633"/>
      <c r="H6" s="2633"/>
      <c r="I6" s="2633"/>
      <c r="J6" s="2633"/>
      <c r="K6" s="78"/>
    </row>
    <row r="7" spans="1:11" ht="15.75" x14ac:dyDescent="0.25">
      <c r="A7" s="1673"/>
      <c r="B7" s="1673"/>
      <c r="C7" s="1673"/>
      <c r="D7" s="1673"/>
      <c r="E7" s="1673"/>
      <c r="F7" s="1673"/>
      <c r="G7" s="1673"/>
      <c r="H7" s="1673"/>
      <c r="I7" s="1673"/>
      <c r="J7" s="1673"/>
    </row>
    <row r="8" spans="1:11" ht="15.75" x14ac:dyDescent="0.25">
      <c r="A8" s="1673"/>
      <c r="B8" s="1673"/>
      <c r="C8" s="1690" t="s">
        <v>32</v>
      </c>
      <c r="D8" s="2766" t="s">
        <v>480</v>
      </c>
      <c r="E8" s="2766"/>
      <c r="F8" s="1673"/>
      <c r="G8" s="1690" t="s">
        <v>252</v>
      </c>
      <c r="H8" s="1691">
        <v>45291</v>
      </c>
      <c r="I8" s="1673"/>
      <c r="J8" s="1673"/>
    </row>
    <row r="9" spans="1:11" ht="18.75" x14ac:dyDescent="0.3">
      <c r="A9" s="292"/>
      <c r="B9" s="1178"/>
      <c r="C9" s="169"/>
      <c r="D9" s="49"/>
      <c r="E9" s="769"/>
      <c r="F9" s="769"/>
      <c r="G9" s="49"/>
      <c r="H9" s="770"/>
      <c r="I9" s="206"/>
      <c r="J9" s="764"/>
    </row>
    <row r="10" spans="1:11" ht="18.75" x14ac:dyDescent="0.3">
      <c r="A10" s="292"/>
      <c r="B10" s="1178"/>
      <c r="C10" s="49" t="s">
        <v>16</v>
      </c>
      <c r="D10" s="1694" t="s">
        <v>481</v>
      </c>
      <c r="E10" s="49" t="s">
        <v>28</v>
      </c>
      <c r="F10" s="1694" t="s">
        <v>482</v>
      </c>
      <c r="G10" s="49" t="s">
        <v>20</v>
      </c>
      <c r="H10" s="1694" t="s">
        <v>483</v>
      </c>
      <c r="I10" s="49" t="s">
        <v>22</v>
      </c>
      <c r="J10" s="1694" t="s">
        <v>484</v>
      </c>
    </row>
    <row r="11" spans="1:11" ht="18.75" x14ac:dyDescent="0.3">
      <c r="A11" s="292"/>
      <c r="B11" s="1178"/>
      <c r="C11" s="169"/>
      <c r="D11" s="169"/>
      <c r="E11" s="169"/>
      <c r="F11" s="143"/>
      <c r="G11" s="169"/>
      <c r="H11" s="169"/>
      <c r="I11" s="14"/>
      <c r="J11" s="765"/>
    </row>
    <row r="12" spans="1:11" ht="27.95" customHeight="1" x14ac:dyDescent="0.3">
      <c r="A12" s="292"/>
      <c r="B12" s="1178"/>
      <c r="C12" s="768" t="s">
        <v>270</v>
      </c>
      <c r="D12" s="2639"/>
      <c r="E12" s="2639"/>
      <c r="F12" s="2640" t="s">
        <v>384</v>
      </c>
      <c r="G12" s="2641"/>
      <c r="H12" s="1698" t="s">
        <v>821</v>
      </c>
      <c r="I12" s="14"/>
      <c r="J12" s="765"/>
    </row>
    <row r="13" spans="1:11" ht="18.75" x14ac:dyDescent="0.3">
      <c r="A13" s="292"/>
      <c r="B13" s="1178"/>
      <c r="C13" s="292"/>
      <c r="D13" s="292"/>
      <c r="E13" s="292"/>
      <c r="F13" s="143"/>
      <c r="G13" s="292"/>
      <c r="H13" s="292"/>
      <c r="I13" s="14"/>
      <c r="J13" s="765"/>
    </row>
    <row r="14" spans="1:11" ht="25.5" x14ac:dyDescent="0.25">
      <c r="A14" s="1699"/>
      <c r="B14" s="1839" t="s">
        <v>103</v>
      </c>
      <c r="C14" s="1826" t="s">
        <v>314</v>
      </c>
      <c r="D14" s="1827" t="s">
        <v>271</v>
      </c>
      <c r="E14" s="1826" t="s">
        <v>238</v>
      </c>
      <c r="F14" s="1828" t="s">
        <v>385</v>
      </c>
      <c r="G14" s="1829" t="s">
        <v>151</v>
      </c>
      <c r="H14" s="1829" t="s">
        <v>152</v>
      </c>
      <c r="I14" s="1846" t="s">
        <v>315</v>
      </c>
      <c r="J14" s="1826" t="s">
        <v>86</v>
      </c>
    </row>
    <row r="15" spans="1:11" x14ac:dyDescent="0.25">
      <c r="A15" s="292"/>
      <c r="B15" s="1700">
        <v>1</v>
      </c>
      <c r="C15" s="1779"/>
      <c r="D15" s="1780"/>
      <c r="E15" s="1701" t="s">
        <v>822</v>
      </c>
      <c r="F15" s="1702" t="s">
        <v>823</v>
      </c>
      <c r="G15" s="1703">
        <v>241273.63</v>
      </c>
      <c r="H15" s="1703"/>
      <c r="I15" s="1865" t="s">
        <v>142</v>
      </c>
      <c r="J15" s="1191"/>
    </row>
    <row r="16" spans="1:11" ht="15" customHeight="1" x14ac:dyDescent="0.25">
      <c r="A16" s="292"/>
      <c r="B16" s="1700">
        <v>2</v>
      </c>
      <c r="C16" s="1779"/>
      <c r="D16" s="1780"/>
      <c r="E16" s="1701" t="s">
        <v>840</v>
      </c>
      <c r="F16" s="1702" t="s">
        <v>841</v>
      </c>
      <c r="G16" s="1703"/>
      <c r="H16" s="1703">
        <v>241273.63</v>
      </c>
      <c r="I16" s="1781"/>
      <c r="J16" s="1191"/>
    </row>
    <row r="17" spans="1:10" ht="60" x14ac:dyDescent="0.25">
      <c r="A17" s="292"/>
      <c r="B17" s="1700"/>
      <c r="C17" s="1192"/>
      <c r="D17" s="1193"/>
      <c r="E17" s="1847" t="s">
        <v>842</v>
      </c>
      <c r="F17" s="1841" t="s">
        <v>843</v>
      </c>
      <c r="G17" s="1190"/>
      <c r="H17" s="1190"/>
      <c r="I17" s="1781"/>
      <c r="J17" s="1191"/>
    </row>
    <row r="18" spans="1:10" ht="15" customHeight="1" x14ac:dyDescent="0.25">
      <c r="A18" s="292"/>
      <c r="B18" s="1833"/>
      <c r="C18" s="1834"/>
      <c r="D18" s="1834"/>
      <c r="E18" s="1834"/>
      <c r="F18" s="1842" t="s">
        <v>58</v>
      </c>
      <c r="G18" s="1843">
        <f>SUM(G15:G16)</f>
        <v>241273.63</v>
      </c>
      <c r="H18" s="1843">
        <f>SUM(H15:H16)</f>
        <v>241273.63</v>
      </c>
      <c r="I18" s="1848"/>
      <c r="J18" s="1845"/>
    </row>
    <row r="19" spans="1:10" x14ac:dyDescent="0.25">
      <c r="A19" s="292"/>
      <c r="B19" s="1180"/>
      <c r="C19" s="49"/>
      <c r="D19" s="49"/>
      <c r="E19" s="49"/>
      <c r="F19" s="143"/>
      <c r="G19" s="117"/>
      <c r="H19" s="117"/>
      <c r="I19" s="117"/>
      <c r="J19" s="369" t="s">
        <v>188</v>
      </c>
    </row>
    <row r="20" spans="1:10" x14ac:dyDescent="0.25">
      <c r="A20" s="292"/>
      <c r="B20" s="570"/>
      <c r="C20" s="44"/>
      <c r="D20" s="44"/>
      <c r="E20" s="44"/>
      <c r="F20" s="1782"/>
      <c r="G20" s="44"/>
      <c r="H20" s="44"/>
      <c r="I20" s="44"/>
      <c r="J20" s="101"/>
    </row>
    <row r="21" spans="1:10" x14ac:dyDescent="0.25">
      <c r="A21" s="292"/>
      <c r="B21" s="570"/>
      <c r="C21" s="2554" t="s">
        <v>836</v>
      </c>
      <c r="D21" s="2554"/>
      <c r="E21" s="51"/>
      <c r="F21" s="1672" t="s">
        <v>827</v>
      </c>
      <c r="G21" s="1709"/>
      <c r="H21" s="814"/>
      <c r="I21" s="1672" t="s">
        <v>501</v>
      </c>
      <c r="J21" s="1672"/>
    </row>
    <row r="22" spans="1:10" x14ac:dyDescent="0.25">
      <c r="A22" s="292"/>
      <c r="B22" s="570"/>
      <c r="C22" s="2556" t="s">
        <v>6</v>
      </c>
      <c r="D22" s="2556"/>
      <c r="E22" s="51"/>
      <c r="F22" s="1671" t="s">
        <v>6</v>
      </c>
      <c r="G22" s="406"/>
      <c r="H22" s="1670"/>
      <c r="I22" s="1671" t="s">
        <v>286</v>
      </c>
      <c r="J22" s="1671"/>
    </row>
    <row r="23" spans="1:10" x14ac:dyDescent="0.25">
      <c r="A23" s="292"/>
      <c r="B23" s="570"/>
      <c r="C23" s="2554" t="s">
        <v>488</v>
      </c>
      <c r="D23" s="2554"/>
      <c r="E23" s="51"/>
      <c r="F23" s="1672" t="s">
        <v>496</v>
      </c>
      <c r="G23" s="1709"/>
      <c r="H23" s="814"/>
      <c r="I23" s="1672" t="s">
        <v>507</v>
      </c>
      <c r="J23" s="1672"/>
    </row>
    <row r="24" spans="1:10" x14ac:dyDescent="0.25">
      <c r="A24" s="292"/>
      <c r="B24" s="570"/>
      <c r="C24" s="2556" t="s">
        <v>285</v>
      </c>
      <c r="D24" s="2556"/>
      <c r="E24" s="51"/>
      <c r="F24" s="1671" t="s">
        <v>285</v>
      </c>
      <c r="G24" s="406"/>
      <c r="H24" s="1670"/>
      <c r="I24" s="1671" t="s">
        <v>285</v>
      </c>
      <c r="J24" s="1671"/>
    </row>
    <row r="25" spans="1:10" x14ac:dyDescent="0.25">
      <c r="A25" s="292"/>
      <c r="B25" s="570"/>
      <c r="C25" s="2621">
        <v>45299</v>
      </c>
      <c r="D25" s="2621"/>
      <c r="E25" s="51"/>
      <c r="F25" s="1783">
        <v>45299</v>
      </c>
      <c r="G25" s="727"/>
      <c r="H25" s="1784"/>
      <c r="I25" s="1674">
        <v>45301</v>
      </c>
      <c r="J25" s="1674"/>
    </row>
    <row r="26" spans="1:10" x14ac:dyDescent="0.25">
      <c r="A26" s="292"/>
      <c r="B26" s="570"/>
      <c r="C26" s="2556" t="s">
        <v>287</v>
      </c>
      <c r="D26" s="2556"/>
      <c r="E26" s="51"/>
      <c r="F26" s="1671" t="s">
        <v>288</v>
      </c>
      <c r="G26" s="406"/>
      <c r="H26" s="1670"/>
      <c r="I26" s="1671" t="s">
        <v>300</v>
      </c>
      <c r="J26" s="1671"/>
    </row>
    <row r="27" spans="1:10" s="78" customFormat="1" x14ac:dyDescent="0.25"/>
  </sheetData>
  <mergeCells count="13">
    <mergeCell ref="C26:D26"/>
    <mergeCell ref="C21:D21"/>
    <mergeCell ref="C22:D22"/>
    <mergeCell ref="C23:D23"/>
    <mergeCell ref="C24:D24"/>
    <mergeCell ref="C25:D25"/>
    <mergeCell ref="D12:E12"/>
    <mergeCell ref="F12:G12"/>
    <mergeCell ref="A3:K3"/>
    <mergeCell ref="A4:K4"/>
    <mergeCell ref="A5:K5"/>
    <mergeCell ref="A6:J6"/>
    <mergeCell ref="D8:E8"/>
  </mergeCells>
  <pageMargins left="0.16" right="0.16"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showGridLines="0" topLeftCell="A16" zoomScaleNormal="100" zoomScaleSheetLayoutView="100" workbookViewId="0">
      <selection activeCell="Q8" sqref="Q8"/>
    </sheetView>
  </sheetViews>
  <sheetFormatPr baseColWidth="10" defaultRowHeight="15.75" x14ac:dyDescent="0.25"/>
  <cols>
    <col min="1" max="1" width="1" style="890" customWidth="1"/>
    <col min="2" max="2" width="1.42578125" style="890" customWidth="1"/>
    <col min="3" max="3" width="17.140625" style="890" customWidth="1"/>
    <col min="4" max="4" width="10.42578125" style="890" customWidth="1"/>
    <col min="5" max="5" width="3.28515625" style="890" customWidth="1"/>
    <col min="6" max="6" width="10.7109375" style="890" customWidth="1"/>
    <col min="7" max="7" width="20" style="890" customWidth="1"/>
    <col min="8" max="8" width="2.28515625" style="890" customWidth="1"/>
    <col min="9" max="9" width="18.140625" style="890" customWidth="1"/>
    <col min="10" max="10" width="17.7109375" style="938" customWidth="1"/>
    <col min="11" max="11" width="6" style="890" customWidth="1"/>
    <col min="12" max="12" width="0.85546875" style="890" customWidth="1"/>
    <col min="13" max="13" width="11.42578125" style="890"/>
    <col min="14" max="15" width="0" style="890" hidden="1" customWidth="1"/>
    <col min="16" max="256" width="11.42578125" style="890"/>
    <col min="257" max="257" width="2.140625" style="890" customWidth="1"/>
    <col min="258" max="258" width="11.85546875" style="890" customWidth="1"/>
    <col min="259" max="259" width="9.85546875" style="890" customWidth="1"/>
    <col min="260" max="260" width="10.7109375" style="890" customWidth="1"/>
    <col min="261" max="261" width="8.5703125" style="890" customWidth="1"/>
    <col min="262" max="262" width="0" style="890" hidden="1" customWidth="1"/>
    <col min="263" max="263" width="13.140625" style="890" customWidth="1"/>
    <col min="264" max="264" width="5.42578125" style="890" customWidth="1"/>
    <col min="265" max="265" width="8.85546875" style="890" customWidth="1"/>
    <col min="266" max="266" width="17.7109375" style="890" customWidth="1"/>
    <col min="267" max="267" width="4" style="890" customWidth="1"/>
    <col min="268" max="512" width="11.42578125" style="890"/>
    <col min="513" max="513" width="2.140625" style="890" customWidth="1"/>
    <col min="514" max="514" width="11.85546875" style="890" customWidth="1"/>
    <col min="515" max="515" width="9.85546875" style="890" customWidth="1"/>
    <col min="516" max="516" width="10.7109375" style="890" customWidth="1"/>
    <col min="517" max="517" width="8.5703125" style="890" customWidth="1"/>
    <col min="518" max="518" width="0" style="890" hidden="1" customWidth="1"/>
    <col min="519" max="519" width="13.140625" style="890" customWidth="1"/>
    <col min="520" max="520" width="5.42578125" style="890" customWidth="1"/>
    <col min="521" max="521" width="8.85546875" style="890" customWidth="1"/>
    <col min="522" max="522" width="17.7109375" style="890" customWidth="1"/>
    <col min="523" max="523" width="4" style="890" customWidth="1"/>
    <col min="524" max="768" width="11.42578125" style="890"/>
    <col min="769" max="769" width="2.140625" style="890" customWidth="1"/>
    <col min="770" max="770" width="11.85546875" style="890" customWidth="1"/>
    <col min="771" max="771" width="9.85546875" style="890" customWidth="1"/>
    <col min="772" max="772" width="10.7109375" style="890" customWidth="1"/>
    <col min="773" max="773" width="8.5703125" style="890" customWidth="1"/>
    <col min="774" max="774" width="0" style="890" hidden="1" customWidth="1"/>
    <col min="775" max="775" width="13.140625" style="890" customWidth="1"/>
    <col min="776" max="776" width="5.42578125" style="890" customWidth="1"/>
    <col min="777" max="777" width="8.85546875" style="890" customWidth="1"/>
    <col min="778" max="778" width="17.7109375" style="890" customWidth="1"/>
    <col min="779" max="779" width="4" style="890" customWidth="1"/>
    <col min="780" max="1024" width="11.42578125" style="890"/>
    <col min="1025" max="1025" width="2.140625" style="890" customWidth="1"/>
    <col min="1026" max="1026" width="11.85546875" style="890" customWidth="1"/>
    <col min="1027" max="1027" width="9.85546875" style="890" customWidth="1"/>
    <col min="1028" max="1028" width="10.7109375" style="890" customWidth="1"/>
    <col min="1029" max="1029" width="8.5703125" style="890" customWidth="1"/>
    <col min="1030" max="1030" width="0" style="890" hidden="1" customWidth="1"/>
    <col min="1031" max="1031" width="13.140625" style="890" customWidth="1"/>
    <col min="1032" max="1032" width="5.42578125" style="890" customWidth="1"/>
    <col min="1033" max="1033" width="8.85546875" style="890" customWidth="1"/>
    <col min="1034" max="1034" width="17.7109375" style="890" customWidth="1"/>
    <col min="1035" max="1035" width="4" style="890" customWidth="1"/>
    <col min="1036" max="1280" width="11.42578125" style="890"/>
    <col min="1281" max="1281" width="2.140625" style="890" customWidth="1"/>
    <col min="1282" max="1282" width="11.85546875" style="890" customWidth="1"/>
    <col min="1283" max="1283" width="9.85546875" style="890" customWidth="1"/>
    <col min="1284" max="1284" width="10.7109375" style="890" customWidth="1"/>
    <col min="1285" max="1285" width="8.5703125" style="890" customWidth="1"/>
    <col min="1286" max="1286" width="0" style="890" hidden="1" customWidth="1"/>
    <col min="1287" max="1287" width="13.140625" style="890" customWidth="1"/>
    <col min="1288" max="1288" width="5.42578125" style="890" customWidth="1"/>
    <col min="1289" max="1289" width="8.85546875" style="890" customWidth="1"/>
    <col min="1290" max="1290" width="17.7109375" style="890" customWidth="1"/>
    <col min="1291" max="1291" width="4" style="890" customWidth="1"/>
    <col min="1292" max="1536" width="11.42578125" style="890"/>
    <col min="1537" max="1537" width="2.140625" style="890" customWidth="1"/>
    <col min="1538" max="1538" width="11.85546875" style="890" customWidth="1"/>
    <col min="1539" max="1539" width="9.85546875" style="890" customWidth="1"/>
    <col min="1540" max="1540" width="10.7109375" style="890" customWidth="1"/>
    <col min="1541" max="1541" width="8.5703125" style="890" customWidth="1"/>
    <col min="1542" max="1542" width="0" style="890" hidden="1" customWidth="1"/>
    <col min="1543" max="1543" width="13.140625" style="890" customWidth="1"/>
    <col min="1544" max="1544" width="5.42578125" style="890" customWidth="1"/>
    <col min="1545" max="1545" width="8.85546875" style="890" customWidth="1"/>
    <col min="1546" max="1546" width="17.7109375" style="890" customWidth="1"/>
    <col min="1547" max="1547" width="4" style="890" customWidth="1"/>
    <col min="1548" max="1792" width="11.42578125" style="890"/>
    <col min="1793" max="1793" width="2.140625" style="890" customWidth="1"/>
    <col min="1794" max="1794" width="11.85546875" style="890" customWidth="1"/>
    <col min="1795" max="1795" width="9.85546875" style="890" customWidth="1"/>
    <col min="1796" max="1796" width="10.7109375" style="890" customWidth="1"/>
    <col min="1797" max="1797" width="8.5703125" style="890" customWidth="1"/>
    <col min="1798" max="1798" width="0" style="890" hidden="1" customWidth="1"/>
    <col min="1799" max="1799" width="13.140625" style="890" customWidth="1"/>
    <col min="1800" max="1800" width="5.42578125" style="890" customWidth="1"/>
    <col min="1801" max="1801" width="8.85546875" style="890" customWidth="1"/>
    <col min="1802" max="1802" width="17.7109375" style="890" customWidth="1"/>
    <col min="1803" max="1803" width="4" style="890" customWidth="1"/>
    <col min="1804" max="2048" width="11.42578125" style="890"/>
    <col min="2049" max="2049" width="2.140625" style="890" customWidth="1"/>
    <col min="2050" max="2050" width="11.85546875" style="890" customWidth="1"/>
    <col min="2051" max="2051" width="9.85546875" style="890" customWidth="1"/>
    <col min="2052" max="2052" width="10.7109375" style="890" customWidth="1"/>
    <col min="2053" max="2053" width="8.5703125" style="890" customWidth="1"/>
    <col min="2054" max="2054" width="0" style="890" hidden="1" customWidth="1"/>
    <col min="2055" max="2055" width="13.140625" style="890" customWidth="1"/>
    <col min="2056" max="2056" width="5.42578125" style="890" customWidth="1"/>
    <col min="2057" max="2057" width="8.85546875" style="890" customWidth="1"/>
    <col min="2058" max="2058" width="17.7109375" style="890" customWidth="1"/>
    <col min="2059" max="2059" width="4" style="890" customWidth="1"/>
    <col min="2060" max="2304" width="11.42578125" style="890"/>
    <col min="2305" max="2305" width="2.140625" style="890" customWidth="1"/>
    <col min="2306" max="2306" width="11.85546875" style="890" customWidth="1"/>
    <col min="2307" max="2307" width="9.85546875" style="890" customWidth="1"/>
    <col min="2308" max="2308" width="10.7109375" style="890" customWidth="1"/>
    <col min="2309" max="2309" width="8.5703125" style="890" customWidth="1"/>
    <col min="2310" max="2310" width="0" style="890" hidden="1" customWidth="1"/>
    <col min="2311" max="2311" width="13.140625" style="890" customWidth="1"/>
    <col min="2312" max="2312" width="5.42578125" style="890" customWidth="1"/>
    <col min="2313" max="2313" width="8.85546875" style="890" customWidth="1"/>
    <col min="2314" max="2314" width="17.7109375" style="890" customWidth="1"/>
    <col min="2315" max="2315" width="4" style="890" customWidth="1"/>
    <col min="2316" max="2560" width="11.42578125" style="890"/>
    <col min="2561" max="2561" width="2.140625" style="890" customWidth="1"/>
    <col min="2562" max="2562" width="11.85546875" style="890" customWidth="1"/>
    <col min="2563" max="2563" width="9.85546875" style="890" customWidth="1"/>
    <col min="2564" max="2564" width="10.7109375" style="890" customWidth="1"/>
    <col min="2565" max="2565" width="8.5703125" style="890" customWidth="1"/>
    <col min="2566" max="2566" width="0" style="890" hidden="1" customWidth="1"/>
    <col min="2567" max="2567" width="13.140625" style="890" customWidth="1"/>
    <col min="2568" max="2568" width="5.42578125" style="890" customWidth="1"/>
    <col min="2569" max="2569" width="8.85546875" style="890" customWidth="1"/>
    <col min="2570" max="2570" width="17.7109375" style="890" customWidth="1"/>
    <col min="2571" max="2571" width="4" style="890" customWidth="1"/>
    <col min="2572" max="2816" width="11.42578125" style="890"/>
    <col min="2817" max="2817" width="2.140625" style="890" customWidth="1"/>
    <col min="2818" max="2818" width="11.85546875" style="890" customWidth="1"/>
    <col min="2819" max="2819" width="9.85546875" style="890" customWidth="1"/>
    <col min="2820" max="2820" width="10.7109375" style="890" customWidth="1"/>
    <col min="2821" max="2821" width="8.5703125" style="890" customWidth="1"/>
    <col min="2822" max="2822" width="0" style="890" hidden="1" customWidth="1"/>
    <col min="2823" max="2823" width="13.140625" style="890" customWidth="1"/>
    <col min="2824" max="2824" width="5.42578125" style="890" customWidth="1"/>
    <col min="2825" max="2825" width="8.85546875" style="890" customWidth="1"/>
    <col min="2826" max="2826" width="17.7109375" style="890" customWidth="1"/>
    <col min="2827" max="2827" width="4" style="890" customWidth="1"/>
    <col min="2828" max="3072" width="11.42578125" style="890"/>
    <col min="3073" max="3073" width="2.140625" style="890" customWidth="1"/>
    <col min="3074" max="3074" width="11.85546875" style="890" customWidth="1"/>
    <col min="3075" max="3075" width="9.85546875" style="890" customWidth="1"/>
    <col min="3076" max="3076" width="10.7109375" style="890" customWidth="1"/>
    <col min="3077" max="3077" width="8.5703125" style="890" customWidth="1"/>
    <col min="3078" max="3078" width="0" style="890" hidden="1" customWidth="1"/>
    <col min="3079" max="3079" width="13.140625" style="890" customWidth="1"/>
    <col min="3080" max="3080" width="5.42578125" style="890" customWidth="1"/>
    <col min="3081" max="3081" width="8.85546875" style="890" customWidth="1"/>
    <col min="3082" max="3082" width="17.7109375" style="890" customWidth="1"/>
    <col min="3083" max="3083" width="4" style="890" customWidth="1"/>
    <col min="3084" max="3328" width="11.42578125" style="890"/>
    <col min="3329" max="3329" width="2.140625" style="890" customWidth="1"/>
    <col min="3330" max="3330" width="11.85546875" style="890" customWidth="1"/>
    <col min="3331" max="3331" width="9.85546875" style="890" customWidth="1"/>
    <col min="3332" max="3332" width="10.7109375" style="890" customWidth="1"/>
    <col min="3333" max="3333" width="8.5703125" style="890" customWidth="1"/>
    <col min="3334" max="3334" width="0" style="890" hidden="1" customWidth="1"/>
    <col min="3335" max="3335" width="13.140625" style="890" customWidth="1"/>
    <col min="3336" max="3336" width="5.42578125" style="890" customWidth="1"/>
    <col min="3337" max="3337" width="8.85546875" style="890" customWidth="1"/>
    <col min="3338" max="3338" width="17.7109375" style="890" customWidth="1"/>
    <col min="3339" max="3339" width="4" style="890" customWidth="1"/>
    <col min="3340" max="3584" width="11.42578125" style="890"/>
    <col min="3585" max="3585" width="2.140625" style="890" customWidth="1"/>
    <col min="3586" max="3586" width="11.85546875" style="890" customWidth="1"/>
    <col min="3587" max="3587" width="9.85546875" style="890" customWidth="1"/>
    <col min="3588" max="3588" width="10.7109375" style="890" customWidth="1"/>
    <col min="3589" max="3589" width="8.5703125" style="890" customWidth="1"/>
    <col min="3590" max="3590" width="0" style="890" hidden="1" customWidth="1"/>
    <col min="3591" max="3591" width="13.140625" style="890" customWidth="1"/>
    <col min="3592" max="3592" width="5.42578125" style="890" customWidth="1"/>
    <col min="3593" max="3593" width="8.85546875" style="890" customWidth="1"/>
    <col min="3594" max="3594" width="17.7109375" style="890" customWidth="1"/>
    <col min="3595" max="3595" width="4" style="890" customWidth="1"/>
    <col min="3596" max="3840" width="11.42578125" style="890"/>
    <col min="3841" max="3841" width="2.140625" style="890" customWidth="1"/>
    <col min="3842" max="3842" width="11.85546875" style="890" customWidth="1"/>
    <col min="3843" max="3843" width="9.85546875" style="890" customWidth="1"/>
    <col min="3844" max="3844" width="10.7109375" style="890" customWidth="1"/>
    <col min="3845" max="3845" width="8.5703125" style="890" customWidth="1"/>
    <col min="3846" max="3846" width="0" style="890" hidden="1" customWidth="1"/>
    <col min="3847" max="3847" width="13.140625" style="890" customWidth="1"/>
    <col min="3848" max="3848" width="5.42578125" style="890" customWidth="1"/>
    <col min="3849" max="3849" width="8.85546875" style="890" customWidth="1"/>
    <col min="3850" max="3850" width="17.7109375" style="890" customWidth="1"/>
    <col min="3851" max="3851" width="4" style="890" customWidth="1"/>
    <col min="3852" max="4096" width="11.42578125" style="890"/>
    <col min="4097" max="4097" width="2.140625" style="890" customWidth="1"/>
    <col min="4098" max="4098" width="11.85546875" style="890" customWidth="1"/>
    <col min="4099" max="4099" width="9.85546875" style="890" customWidth="1"/>
    <col min="4100" max="4100" width="10.7109375" style="890" customWidth="1"/>
    <col min="4101" max="4101" width="8.5703125" style="890" customWidth="1"/>
    <col min="4102" max="4102" width="0" style="890" hidden="1" customWidth="1"/>
    <col min="4103" max="4103" width="13.140625" style="890" customWidth="1"/>
    <col min="4104" max="4104" width="5.42578125" style="890" customWidth="1"/>
    <col min="4105" max="4105" width="8.85546875" style="890" customWidth="1"/>
    <col min="4106" max="4106" width="17.7109375" style="890" customWidth="1"/>
    <col min="4107" max="4107" width="4" style="890" customWidth="1"/>
    <col min="4108" max="4352" width="11.42578125" style="890"/>
    <col min="4353" max="4353" width="2.140625" style="890" customWidth="1"/>
    <col min="4354" max="4354" width="11.85546875" style="890" customWidth="1"/>
    <col min="4355" max="4355" width="9.85546875" style="890" customWidth="1"/>
    <col min="4356" max="4356" width="10.7109375" style="890" customWidth="1"/>
    <col min="4357" max="4357" width="8.5703125" style="890" customWidth="1"/>
    <col min="4358" max="4358" width="0" style="890" hidden="1" customWidth="1"/>
    <col min="4359" max="4359" width="13.140625" style="890" customWidth="1"/>
    <col min="4360" max="4360" width="5.42578125" style="890" customWidth="1"/>
    <col min="4361" max="4361" width="8.85546875" style="890" customWidth="1"/>
    <col min="4362" max="4362" width="17.7109375" style="890" customWidth="1"/>
    <col min="4363" max="4363" width="4" style="890" customWidth="1"/>
    <col min="4364" max="4608" width="11.42578125" style="890"/>
    <col min="4609" max="4609" width="2.140625" style="890" customWidth="1"/>
    <col min="4610" max="4610" width="11.85546875" style="890" customWidth="1"/>
    <col min="4611" max="4611" width="9.85546875" style="890" customWidth="1"/>
    <col min="4612" max="4612" width="10.7109375" style="890" customWidth="1"/>
    <col min="4613" max="4613" width="8.5703125" style="890" customWidth="1"/>
    <col min="4614" max="4614" width="0" style="890" hidden="1" customWidth="1"/>
    <col min="4615" max="4615" width="13.140625" style="890" customWidth="1"/>
    <col min="4616" max="4616" width="5.42578125" style="890" customWidth="1"/>
    <col min="4617" max="4617" width="8.85546875" style="890" customWidth="1"/>
    <col min="4618" max="4618" width="17.7109375" style="890" customWidth="1"/>
    <col min="4619" max="4619" width="4" style="890" customWidth="1"/>
    <col min="4620" max="4864" width="11.42578125" style="890"/>
    <col min="4865" max="4865" width="2.140625" style="890" customWidth="1"/>
    <col min="4866" max="4866" width="11.85546875" style="890" customWidth="1"/>
    <col min="4867" max="4867" width="9.85546875" style="890" customWidth="1"/>
    <col min="4868" max="4868" width="10.7109375" style="890" customWidth="1"/>
    <col min="4869" max="4869" width="8.5703125" style="890" customWidth="1"/>
    <col min="4870" max="4870" width="0" style="890" hidden="1" customWidth="1"/>
    <col min="4871" max="4871" width="13.140625" style="890" customWidth="1"/>
    <col min="4872" max="4872" width="5.42578125" style="890" customWidth="1"/>
    <col min="4873" max="4873" width="8.85546875" style="890" customWidth="1"/>
    <col min="4874" max="4874" width="17.7109375" style="890" customWidth="1"/>
    <col min="4875" max="4875" width="4" style="890" customWidth="1"/>
    <col min="4876" max="5120" width="11.42578125" style="890"/>
    <col min="5121" max="5121" width="2.140625" style="890" customWidth="1"/>
    <col min="5122" max="5122" width="11.85546875" style="890" customWidth="1"/>
    <col min="5123" max="5123" width="9.85546875" style="890" customWidth="1"/>
    <col min="5124" max="5124" width="10.7109375" style="890" customWidth="1"/>
    <col min="5125" max="5125" width="8.5703125" style="890" customWidth="1"/>
    <col min="5126" max="5126" width="0" style="890" hidden="1" customWidth="1"/>
    <col min="5127" max="5127" width="13.140625" style="890" customWidth="1"/>
    <col min="5128" max="5128" width="5.42578125" style="890" customWidth="1"/>
    <col min="5129" max="5129" width="8.85546875" style="890" customWidth="1"/>
    <col min="5130" max="5130" width="17.7109375" style="890" customWidth="1"/>
    <col min="5131" max="5131" width="4" style="890" customWidth="1"/>
    <col min="5132" max="5376" width="11.42578125" style="890"/>
    <col min="5377" max="5377" width="2.140625" style="890" customWidth="1"/>
    <col min="5378" max="5378" width="11.85546875" style="890" customWidth="1"/>
    <col min="5379" max="5379" width="9.85546875" style="890" customWidth="1"/>
    <col min="5380" max="5380" width="10.7109375" style="890" customWidth="1"/>
    <col min="5381" max="5381" width="8.5703125" style="890" customWidth="1"/>
    <col min="5382" max="5382" width="0" style="890" hidden="1" customWidth="1"/>
    <col min="5383" max="5383" width="13.140625" style="890" customWidth="1"/>
    <col min="5384" max="5384" width="5.42578125" style="890" customWidth="1"/>
    <col min="5385" max="5385" width="8.85546875" style="890" customWidth="1"/>
    <col min="5386" max="5386" width="17.7109375" style="890" customWidth="1"/>
    <col min="5387" max="5387" width="4" style="890" customWidth="1"/>
    <col min="5388" max="5632" width="11.42578125" style="890"/>
    <col min="5633" max="5633" width="2.140625" style="890" customWidth="1"/>
    <col min="5634" max="5634" width="11.85546875" style="890" customWidth="1"/>
    <col min="5635" max="5635" width="9.85546875" style="890" customWidth="1"/>
    <col min="5636" max="5636" width="10.7109375" style="890" customWidth="1"/>
    <col min="5637" max="5637" width="8.5703125" style="890" customWidth="1"/>
    <col min="5638" max="5638" width="0" style="890" hidden="1" customWidth="1"/>
    <col min="5639" max="5639" width="13.140625" style="890" customWidth="1"/>
    <col min="5640" max="5640" width="5.42578125" style="890" customWidth="1"/>
    <col min="5641" max="5641" width="8.85546875" style="890" customWidth="1"/>
    <col min="5642" max="5642" width="17.7109375" style="890" customWidth="1"/>
    <col min="5643" max="5643" width="4" style="890" customWidth="1"/>
    <col min="5644" max="5888" width="11.42578125" style="890"/>
    <col min="5889" max="5889" width="2.140625" style="890" customWidth="1"/>
    <col min="5890" max="5890" width="11.85546875" style="890" customWidth="1"/>
    <col min="5891" max="5891" width="9.85546875" style="890" customWidth="1"/>
    <col min="5892" max="5892" width="10.7109375" style="890" customWidth="1"/>
    <col min="5893" max="5893" width="8.5703125" style="890" customWidth="1"/>
    <col min="5894" max="5894" width="0" style="890" hidden="1" customWidth="1"/>
    <col min="5895" max="5895" width="13.140625" style="890" customWidth="1"/>
    <col min="5896" max="5896" width="5.42578125" style="890" customWidth="1"/>
    <col min="5897" max="5897" width="8.85546875" style="890" customWidth="1"/>
    <col min="5898" max="5898" width="17.7109375" style="890" customWidth="1"/>
    <col min="5899" max="5899" width="4" style="890" customWidth="1"/>
    <col min="5900" max="6144" width="11.42578125" style="890"/>
    <col min="6145" max="6145" width="2.140625" style="890" customWidth="1"/>
    <col min="6146" max="6146" width="11.85546875" style="890" customWidth="1"/>
    <col min="6147" max="6147" width="9.85546875" style="890" customWidth="1"/>
    <col min="6148" max="6148" width="10.7109375" style="890" customWidth="1"/>
    <col min="6149" max="6149" width="8.5703125" style="890" customWidth="1"/>
    <col min="6150" max="6150" width="0" style="890" hidden="1" customWidth="1"/>
    <col min="6151" max="6151" width="13.140625" style="890" customWidth="1"/>
    <col min="6152" max="6152" width="5.42578125" style="890" customWidth="1"/>
    <col min="6153" max="6153" width="8.85546875" style="890" customWidth="1"/>
    <col min="6154" max="6154" width="17.7109375" style="890" customWidth="1"/>
    <col min="6155" max="6155" width="4" style="890" customWidth="1"/>
    <col min="6156" max="6400" width="11.42578125" style="890"/>
    <col min="6401" max="6401" width="2.140625" style="890" customWidth="1"/>
    <col min="6402" max="6402" width="11.85546875" style="890" customWidth="1"/>
    <col min="6403" max="6403" width="9.85546875" style="890" customWidth="1"/>
    <col min="6404" max="6404" width="10.7109375" style="890" customWidth="1"/>
    <col min="6405" max="6405" width="8.5703125" style="890" customWidth="1"/>
    <col min="6406" max="6406" width="0" style="890" hidden="1" customWidth="1"/>
    <col min="6407" max="6407" width="13.140625" style="890" customWidth="1"/>
    <col min="6408" max="6408" width="5.42578125" style="890" customWidth="1"/>
    <col min="6409" max="6409" width="8.85546875" style="890" customWidth="1"/>
    <col min="6410" max="6410" width="17.7109375" style="890" customWidth="1"/>
    <col min="6411" max="6411" width="4" style="890" customWidth="1"/>
    <col min="6412" max="6656" width="11.42578125" style="890"/>
    <col min="6657" max="6657" width="2.140625" style="890" customWidth="1"/>
    <col min="6658" max="6658" width="11.85546875" style="890" customWidth="1"/>
    <col min="6659" max="6659" width="9.85546875" style="890" customWidth="1"/>
    <col min="6660" max="6660" width="10.7109375" style="890" customWidth="1"/>
    <col min="6661" max="6661" width="8.5703125" style="890" customWidth="1"/>
    <col min="6662" max="6662" width="0" style="890" hidden="1" customWidth="1"/>
    <col min="6663" max="6663" width="13.140625" style="890" customWidth="1"/>
    <col min="6664" max="6664" width="5.42578125" style="890" customWidth="1"/>
    <col min="6665" max="6665" width="8.85546875" style="890" customWidth="1"/>
    <col min="6666" max="6666" width="17.7109375" style="890" customWidth="1"/>
    <col min="6667" max="6667" width="4" style="890" customWidth="1"/>
    <col min="6668" max="6912" width="11.42578125" style="890"/>
    <col min="6913" max="6913" width="2.140625" style="890" customWidth="1"/>
    <col min="6914" max="6914" width="11.85546875" style="890" customWidth="1"/>
    <col min="6915" max="6915" width="9.85546875" style="890" customWidth="1"/>
    <col min="6916" max="6916" width="10.7109375" style="890" customWidth="1"/>
    <col min="6917" max="6917" width="8.5703125" style="890" customWidth="1"/>
    <col min="6918" max="6918" width="0" style="890" hidden="1" customWidth="1"/>
    <col min="6919" max="6919" width="13.140625" style="890" customWidth="1"/>
    <col min="6920" max="6920" width="5.42578125" style="890" customWidth="1"/>
    <col min="6921" max="6921" width="8.85546875" style="890" customWidth="1"/>
    <col min="6922" max="6922" width="17.7109375" style="890" customWidth="1"/>
    <col min="6923" max="6923" width="4" style="890" customWidth="1"/>
    <col min="6924" max="7168" width="11.42578125" style="890"/>
    <col min="7169" max="7169" width="2.140625" style="890" customWidth="1"/>
    <col min="7170" max="7170" width="11.85546875" style="890" customWidth="1"/>
    <col min="7171" max="7171" width="9.85546875" style="890" customWidth="1"/>
    <col min="7172" max="7172" width="10.7109375" style="890" customWidth="1"/>
    <col min="7173" max="7173" width="8.5703125" style="890" customWidth="1"/>
    <col min="7174" max="7174" width="0" style="890" hidden="1" customWidth="1"/>
    <col min="7175" max="7175" width="13.140625" style="890" customWidth="1"/>
    <col min="7176" max="7176" width="5.42578125" style="890" customWidth="1"/>
    <col min="7177" max="7177" width="8.85546875" style="890" customWidth="1"/>
    <col min="7178" max="7178" width="17.7109375" style="890" customWidth="1"/>
    <col min="7179" max="7179" width="4" style="890" customWidth="1"/>
    <col min="7180" max="7424" width="11.42578125" style="890"/>
    <col min="7425" max="7425" width="2.140625" style="890" customWidth="1"/>
    <col min="7426" max="7426" width="11.85546875" style="890" customWidth="1"/>
    <col min="7427" max="7427" width="9.85546875" style="890" customWidth="1"/>
    <col min="7428" max="7428" width="10.7109375" style="890" customWidth="1"/>
    <col min="7429" max="7429" width="8.5703125" style="890" customWidth="1"/>
    <col min="7430" max="7430" width="0" style="890" hidden="1" customWidth="1"/>
    <col min="7431" max="7431" width="13.140625" style="890" customWidth="1"/>
    <col min="7432" max="7432" width="5.42578125" style="890" customWidth="1"/>
    <col min="7433" max="7433" width="8.85546875" style="890" customWidth="1"/>
    <col min="7434" max="7434" width="17.7109375" style="890" customWidth="1"/>
    <col min="7435" max="7435" width="4" style="890" customWidth="1"/>
    <col min="7436" max="7680" width="11.42578125" style="890"/>
    <col min="7681" max="7681" width="2.140625" style="890" customWidth="1"/>
    <col min="7682" max="7682" width="11.85546875" style="890" customWidth="1"/>
    <col min="7683" max="7683" width="9.85546875" style="890" customWidth="1"/>
    <col min="7684" max="7684" width="10.7109375" style="890" customWidth="1"/>
    <col min="7685" max="7685" width="8.5703125" style="890" customWidth="1"/>
    <col min="7686" max="7686" width="0" style="890" hidden="1" customWidth="1"/>
    <col min="7687" max="7687" width="13.140625" style="890" customWidth="1"/>
    <col min="7688" max="7688" width="5.42578125" style="890" customWidth="1"/>
    <col min="7689" max="7689" width="8.85546875" style="890" customWidth="1"/>
    <col min="7690" max="7690" width="17.7109375" style="890" customWidth="1"/>
    <col min="7691" max="7691" width="4" style="890" customWidth="1"/>
    <col min="7692" max="7936" width="11.42578125" style="890"/>
    <col min="7937" max="7937" width="2.140625" style="890" customWidth="1"/>
    <col min="7938" max="7938" width="11.85546875" style="890" customWidth="1"/>
    <col min="7939" max="7939" width="9.85546875" style="890" customWidth="1"/>
    <col min="7940" max="7940" width="10.7109375" style="890" customWidth="1"/>
    <col min="7941" max="7941" width="8.5703125" style="890" customWidth="1"/>
    <col min="7942" max="7942" width="0" style="890" hidden="1" customWidth="1"/>
    <col min="7943" max="7943" width="13.140625" style="890" customWidth="1"/>
    <col min="7944" max="7944" width="5.42578125" style="890" customWidth="1"/>
    <col min="7945" max="7945" width="8.85546875" style="890" customWidth="1"/>
    <col min="7946" max="7946" width="17.7109375" style="890" customWidth="1"/>
    <col min="7947" max="7947" width="4" style="890" customWidth="1"/>
    <col min="7948" max="8192" width="11.42578125" style="890"/>
    <col min="8193" max="8193" width="2.140625" style="890" customWidth="1"/>
    <col min="8194" max="8194" width="11.85546875" style="890" customWidth="1"/>
    <col min="8195" max="8195" width="9.85546875" style="890" customWidth="1"/>
    <col min="8196" max="8196" width="10.7109375" style="890" customWidth="1"/>
    <col min="8197" max="8197" width="8.5703125" style="890" customWidth="1"/>
    <col min="8198" max="8198" width="0" style="890" hidden="1" customWidth="1"/>
    <col min="8199" max="8199" width="13.140625" style="890" customWidth="1"/>
    <col min="8200" max="8200" width="5.42578125" style="890" customWidth="1"/>
    <col min="8201" max="8201" width="8.85546875" style="890" customWidth="1"/>
    <col min="8202" max="8202" width="17.7109375" style="890" customWidth="1"/>
    <col min="8203" max="8203" width="4" style="890" customWidth="1"/>
    <col min="8204" max="8448" width="11.42578125" style="890"/>
    <col min="8449" max="8449" width="2.140625" style="890" customWidth="1"/>
    <col min="8450" max="8450" width="11.85546875" style="890" customWidth="1"/>
    <col min="8451" max="8451" width="9.85546875" style="890" customWidth="1"/>
    <col min="8452" max="8452" width="10.7109375" style="890" customWidth="1"/>
    <col min="8453" max="8453" width="8.5703125" style="890" customWidth="1"/>
    <col min="8454" max="8454" width="0" style="890" hidden="1" customWidth="1"/>
    <col min="8455" max="8455" width="13.140625" style="890" customWidth="1"/>
    <col min="8456" max="8456" width="5.42578125" style="890" customWidth="1"/>
    <col min="8457" max="8457" width="8.85546875" style="890" customWidth="1"/>
    <col min="8458" max="8458" width="17.7109375" style="890" customWidth="1"/>
    <col min="8459" max="8459" width="4" style="890" customWidth="1"/>
    <col min="8460" max="8704" width="11.42578125" style="890"/>
    <col min="8705" max="8705" width="2.140625" style="890" customWidth="1"/>
    <col min="8706" max="8706" width="11.85546875" style="890" customWidth="1"/>
    <col min="8707" max="8707" width="9.85546875" style="890" customWidth="1"/>
    <col min="8708" max="8708" width="10.7109375" style="890" customWidth="1"/>
    <col min="8709" max="8709" width="8.5703125" style="890" customWidth="1"/>
    <col min="8710" max="8710" width="0" style="890" hidden="1" customWidth="1"/>
    <col min="8711" max="8711" width="13.140625" style="890" customWidth="1"/>
    <col min="8712" max="8712" width="5.42578125" style="890" customWidth="1"/>
    <col min="8713" max="8713" width="8.85546875" style="890" customWidth="1"/>
    <col min="8714" max="8714" width="17.7109375" style="890" customWidth="1"/>
    <col min="8715" max="8715" width="4" style="890" customWidth="1"/>
    <col min="8716" max="8960" width="11.42578125" style="890"/>
    <col min="8961" max="8961" width="2.140625" style="890" customWidth="1"/>
    <col min="8962" max="8962" width="11.85546875" style="890" customWidth="1"/>
    <col min="8963" max="8963" width="9.85546875" style="890" customWidth="1"/>
    <col min="8964" max="8964" width="10.7109375" style="890" customWidth="1"/>
    <col min="8965" max="8965" width="8.5703125" style="890" customWidth="1"/>
    <col min="8966" max="8966" width="0" style="890" hidden="1" customWidth="1"/>
    <col min="8967" max="8967" width="13.140625" style="890" customWidth="1"/>
    <col min="8968" max="8968" width="5.42578125" style="890" customWidth="1"/>
    <col min="8969" max="8969" width="8.85546875" style="890" customWidth="1"/>
    <col min="8970" max="8970" width="17.7109375" style="890" customWidth="1"/>
    <col min="8971" max="8971" width="4" style="890" customWidth="1"/>
    <col min="8972" max="9216" width="11.42578125" style="890"/>
    <col min="9217" max="9217" width="2.140625" style="890" customWidth="1"/>
    <col min="9218" max="9218" width="11.85546875" style="890" customWidth="1"/>
    <col min="9219" max="9219" width="9.85546875" style="890" customWidth="1"/>
    <col min="9220" max="9220" width="10.7109375" style="890" customWidth="1"/>
    <col min="9221" max="9221" width="8.5703125" style="890" customWidth="1"/>
    <col min="9222" max="9222" width="0" style="890" hidden="1" customWidth="1"/>
    <col min="9223" max="9223" width="13.140625" style="890" customWidth="1"/>
    <col min="9224" max="9224" width="5.42578125" style="890" customWidth="1"/>
    <col min="9225" max="9225" width="8.85546875" style="890" customWidth="1"/>
    <col min="9226" max="9226" width="17.7109375" style="890" customWidth="1"/>
    <col min="9227" max="9227" width="4" style="890" customWidth="1"/>
    <col min="9228" max="9472" width="11.42578125" style="890"/>
    <col min="9473" max="9473" width="2.140625" style="890" customWidth="1"/>
    <col min="9474" max="9474" width="11.85546875" style="890" customWidth="1"/>
    <col min="9475" max="9475" width="9.85546875" style="890" customWidth="1"/>
    <col min="9476" max="9476" width="10.7109375" style="890" customWidth="1"/>
    <col min="9477" max="9477" width="8.5703125" style="890" customWidth="1"/>
    <col min="9478" max="9478" width="0" style="890" hidden="1" customWidth="1"/>
    <col min="9479" max="9479" width="13.140625" style="890" customWidth="1"/>
    <col min="9480" max="9480" width="5.42578125" style="890" customWidth="1"/>
    <col min="9481" max="9481" width="8.85546875" style="890" customWidth="1"/>
    <col min="9482" max="9482" width="17.7109375" style="890" customWidth="1"/>
    <col min="9483" max="9483" width="4" style="890" customWidth="1"/>
    <col min="9484" max="9728" width="11.42578125" style="890"/>
    <col min="9729" max="9729" width="2.140625" style="890" customWidth="1"/>
    <col min="9730" max="9730" width="11.85546875" style="890" customWidth="1"/>
    <col min="9731" max="9731" width="9.85546875" style="890" customWidth="1"/>
    <col min="9732" max="9732" width="10.7109375" style="890" customWidth="1"/>
    <col min="9733" max="9733" width="8.5703125" style="890" customWidth="1"/>
    <col min="9734" max="9734" width="0" style="890" hidden="1" customWidth="1"/>
    <col min="9735" max="9735" width="13.140625" style="890" customWidth="1"/>
    <col min="9736" max="9736" width="5.42578125" style="890" customWidth="1"/>
    <col min="9737" max="9737" width="8.85546875" style="890" customWidth="1"/>
    <col min="9738" max="9738" width="17.7109375" style="890" customWidth="1"/>
    <col min="9739" max="9739" width="4" style="890" customWidth="1"/>
    <col min="9740" max="9984" width="11.42578125" style="890"/>
    <col min="9985" max="9985" width="2.140625" style="890" customWidth="1"/>
    <col min="9986" max="9986" width="11.85546875" style="890" customWidth="1"/>
    <col min="9987" max="9987" width="9.85546875" style="890" customWidth="1"/>
    <col min="9988" max="9988" width="10.7109375" style="890" customWidth="1"/>
    <col min="9989" max="9989" width="8.5703125" style="890" customWidth="1"/>
    <col min="9990" max="9990" width="0" style="890" hidden="1" customWidth="1"/>
    <col min="9991" max="9991" width="13.140625" style="890" customWidth="1"/>
    <col min="9992" max="9992" width="5.42578125" style="890" customWidth="1"/>
    <col min="9993" max="9993" width="8.85546875" style="890" customWidth="1"/>
    <col min="9994" max="9994" width="17.7109375" style="890" customWidth="1"/>
    <col min="9995" max="9995" width="4" style="890" customWidth="1"/>
    <col min="9996" max="10240" width="11.42578125" style="890"/>
    <col min="10241" max="10241" width="2.140625" style="890" customWidth="1"/>
    <col min="10242" max="10242" width="11.85546875" style="890" customWidth="1"/>
    <col min="10243" max="10243" width="9.85546875" style="890" customWidth="1"/>
    <col min="10244" max="10244" width="10.7109375" style="890" customWidth="1"/>
    <col min="10245" max="10245" width="8.5703125" style="890" customWidth="1"/>
    <col min="10246" max="10246" width="0" style="890" hidden="1" customWidth="1"/>
    <col min="10247" max="10247" width="13.140625" style="890" customWidth="1"/>
    <col min="10248" max="10248" width="5.42578125" style="890" customWidth="1"/>
    <col min="10249" max="10249" width="8.85546875" style="890" customWidth="1"/>
    <col min="10250" max="10250" width="17.7109375" style="890" customWidth="1"/>
    <col min="10251" max="10251" width="4" style="890" customWidth="1"/>
    <col min="10252" max="10496" width="11.42578125" style="890"/>
    <col min="10497" max="10497" width="2.140625" style="890" customWidth="1"/>
    <col min="10498" max="10498" width="11.85546875" style="890" customWidth="1"/>
    <col min="10499" max="10499" width="9.85546875" style="890" customWidth="1"/>
    <col min="10500" max="10500" width="10.7109375" style="890" customWidth="1"/>
    <col min="10501" max="10501" width="8.5703125" style="890" customWidth="1"/>
    <col min="10502" max="10502" width="0" style="890" hidden="1" customWidth="1"/>
    <col min="10503" max="10503" width="13.140625" style="890" customWidth="1"/>
    <col min="10504" max="10504" width="5.42578125" style="890" customWidth="1"/>
    <col min="10505" max="10505" width="8.85546875" style="890" customWidth="1"/>
    <col min="10506" max="10506" width="17.7109375" style="890" customWidth="1"/>
    <col min="10507" max="10507" width="4" style="890" customWidth="1"/>
    <col min="10508" max="10752" width="11.42578125" style="890"/>
    <col min="10753" max="10753" width="2.140625" style="890" customWidth="1"/>
    <col min="10754" max="10754" width="11.85546875" style="890" customWidth="1"/>
    <col min="10755" max="10755" width="9.85546875" style="890" customWidth="1"/>
    <col min="10756" max="10756" width="10.7109375" style="890" customWidth="1"/>
    <col min="10757" max="10757" width="8.5703125" style="890" customWidth="1"/>
    <col min="10758" max="10758" width="0" style="890" hidden="1" customWidth="1"/>
    <col min="10759" max="10759" width="13.140625" style="890" customWidth="1"/>
    <col min="10760" max="10760" width="5.42578125" style="890" customWidth="1"/>
    <col min="10761" max="10761" width="8.85546875" style="890" customWidth="1"/>
    <col min="10762" max="10762" width="17.7109375" style="890" customWidth="1"/>
    <col min="10763" max="10763" width="4" style="890" customWidth="1"/>
    <col min="10764" max="11008" width="11.42578125" style="890"/>
    <col min="11009" max="11009" width="2.140625" style="890" customWidth="1"/>
    <col min="11010" max="11010" width="11.85546875" style="890" customWidth="1"/>
    <col min="11011" max="11011" width="9.85546875" style="890" customWidth="1"/>
    <col min="11012" max="11012" width="10.7109375" style="890" customWidth="1"/>
    <col min="11013" max="11013" width="8.5703125" style="890" customWidth="1"/>
    <col min="11014" max="11014" width="0" style="890" hidden="1" customWidth="1"/>
    <col min="11015" max="11015" width="13.140625" style="890" customWidth="1"/>
    <col min="11016" max="11016" width="5.42578125" style="890" customWidth="1"/>
    <col min="11017" max="11017" width="8.85546875" style="890" customWidth="1"/>
    <col min="11018" max="11018" width="17.7109375" style="890" customWidth="1"/>
    <col min="11019" max="11019" width="4" style="890" customWidth="1"/>
    <col min="11020" max="11264" width="11.42578125" style="890"/>
    <col min="11265" max="11265" width="2.140625" style="890" customWidth="1"/>
    <col min="11266" max="11266" width="11.85546875" style="890" customWidth="1"/>
    <col min="11267" max="11267" width="9.85546875" style="890" customWidth="1"/>
    <col min="11268" max="11268" width="10.7109375" style="890" customWidth="1"/>
    <col min="11269" max="11269" width="8.5703125" style="890" customWidth="1"/>
    <col min="11270" max="11270" width="0" style="890" hidden="1" customWidth="1"/>
    <col min="11271" max="11271" width="13.140625" style="890" customWidth="1"/>
    <col min="11272" max="11272" width="5.42578125" style="890" customWidth="1"/>
    <col min="11273" max="11273" width="8.85546875" style="890" customWidth="1"/>
    <col min="11274" max="11274" width="17.7109375" style="890" customWidth="1"/>
    <col min="11275" max="11275" width="4" style="890" customWidth="1"/>
    <col min="11276" max="11520" width="11.42578125" style="890"/>
    <col min="11521" max="11521" width="2.140625" style="890" customWidth="1"/>
    <col min="11522" max="11522" width="11.85546875" style="890" customWidth="1"/>
    <col min="11523" max="11523" width="9.85546875" style="890" customWidth="1"/>
    <col min="11524" max="11524" width="10.7109375" style="890" customWidth="1"/>
    <col min="11525" max="11525" width="8.5703125" style="890" customWidth="1"/>
    <col min="11526" max="11526" width="0" style="890" hidden="1" customWidth="1"/>
    <col min="11527" max="11527" width="13.140625" style="890" customWidth="1"/>
    <col min="11528" max="11528" width="5.42578125" style="890" customWidth="1"/>
    <col min="11529" max="11529" width="8.85546875" style="890" customWidth="1"/>
    <col min="11530" max="11530" width="17.7109375" style="890" customWidth="1"/>
    <col min="11531" max="11531" width="4" style="890" customWidth="1"/>
    <col min="11532" max="11776" width="11.42578125" style="890"/>
    <col min="11777" max="11777" width="2.140625" style="890" customWidth="1"/>
    <col min="11778" max="11778" width="11.85546875" style="890" customWidth="1"/>
    <col min="11779" max="11779" width="9.85546875" style="890" customWidth="1"/>
    <col min="11780" max="11780" width="10.7109375" style="890" customWidth="1"/>
    <col min="11781" max="11781" width="8.5703125" style="890" customWidth="1"/>
    <col min="11782" max="11782" width="0" style="890" hidden="1" customWidth="1"/>
    <col min="11783" max="11783" width="13.140625" style="890" customWidth="1"/>
    <col min="11784" max="11784" width="5.42578125" style="890" customWidth="1"/>
    <col min="11785" max="11785" width="8.85546875" style="890" customWidth="1"/>
    <col min="11786" max="11786" width="17.7109375" style="890" customWidth="1"/>
    <col min="11787" max="11787" width="4" style="890" customWidth="1"/>
    <col min="11788" max="12032" width="11.42578125" style="890"/>
    <col min="12033" max="12033" width="2.140625" style="890" customWidth="1"/>
    <col min="12034" max="12034" width="11.85546875" style="890" customWidth="1"/>
    <col min="12035" max="12035" width="9.85546875" style="890" customWidth="1"/>
    <col min="12036" max="12036" width="10.7109375" style="890" customWidth="1"/>
    <col min="12037" max="12037" width="8.5703125" style="890" customWidth="1"/>
    <col min="12038" max="12038" width="0" style="890" hidden="1" customWidth="1"/>
    <col min="12039" max="12039" width="13.140625" style="890" customWidth="1"/>
    <col min="12040" max="12040" width="5.42578125" style="890" customWidth="1"/>
    <col min="12041" max="12041" width="8.85546875" style="890" customWidth="1"/>
    <col min="12042" max="12042" width="17.7109375" style="890" customWidth="1"/>
    <col min="12043" max="12043" width="4" style="890" customWidth="1"/>
    <col min="12044" max="12288" width="11.42578125" style="890"/>
    <col min="12289" max="12289" width="2.140625" style="890" customWidth="1"/>
    <col min="12290" max="12290" width="11.85546875" style="890" customWidth="1"/>
    <col min="12291" max="12291" width="9.85546875" style="890" customWidth="1"/>
    <col min="12292" max="12292" width="10.7109375" style="890" customWidth="1"/>
    <col min="12293" max="12293" width="8.5703125" style="890" customWidth="1"/>
    <col min="12294" max="12294" width="0" style="890" hidden="1" customWidth="1"/>
    <col min="12295" max="12295" width="13.140625" style="890" customWidth="1"/>
    <col min="12296" max="12296" width="5.42578125" style="890" customWidth="1"/>
    <col min="12297" max="12297" width="8.85546875" style="890" customWidth="1"/>
    <col min="12298" max="12298" width="17.7109375" style="890" customWidth="1"/>
    <col min="12299" max="12299" width="4" style="890" customWidth="1"/>
    <col min="12300" max="12544" width="11.42578125" style="890"/>
    <col min="12545" max="12545" width="2.140625" style="890" customWidth="1"/>
    <col min="12546" max="12546" width="11.85546875" style="890" customWidth="1"/>
    <col min="12547" max="12547" width="9.85546875" style="890" customWidth="1"/>
    <col min="12548" max="12548" width="10.7109375" style="890" customWidth="1"/>
    <col min="12549" max="12549" width="8.5703125" style="890" customWidth="1"/>
    <col min="12550" max="12550" width="0" style="890" hidden="1" customWidth="1"/>
    <col min="12551" max="12551" width="13.140625" style="890" customWidth="1"/>
    <col min="12552" max="12552" width="5.42578125" style="890" customWidth="1"/>
    <col min="12553" max="12553" width="8.85546875" style="890" customWidth="1"/>
    <col min="12554" max="12554" width="17.7109375" style="890" customWidth="1"/>
    <col min="12555" max="12555" width="4" style="890" customWidth="1"/>
    <col min="12556" max="12800" width="11.42578125" style="890"/>
    <col min="12801" max="12801" width="2.140625" style="890" customWidth="1"/>
    <col min="12802" max="12802" width="11.85546875" style="890" customWidth="1"/>
    <col min="12803" max="12803" width="9.85546875" style="890" customWidth="1"/>
    <col min="12804" max="12804" width="10.7109375" style="890" customWidth="1"/>
    <col min="12805" max="12805" width="8.5703125" style="890" customWidth="1"/>
    <col min="12806" max="12806" width="0" style="890" hidden="1" customWidth="1"/>
    <col min="12807" max="12807" width="13.140625" style="890" customWidth="1"/>
    <col min="12808" max="12808" width="5.42578125" style="890" customWidth="1"/>
    <col min="12809" max="12809" width="8.85546875" style="890" customWidth="1"/>
    <col min="12810" max="12810" width="17.7109375" style="890" customWidth="1"/>
    <col min="12811" max="12811" width="4" style="890" customWidth="1"/>
    <col min="12812" max="13056" width="11.42578125" style="890"/>
    <col min="13057" max="13057" width="2.140625" style="890" customWidth="1"/>
    <col min="13058" max="13058" width="11.85546875" style="890" customWidth="1"/>
    <col min="13059" max="13059" width="9.85546875" style="890" customWidth="1"/>
    <col min="13060" max="13060" width="10.7109375" style="890" customWidth="1"/>
    <col min="13061" max="13061" width="8.5703125" style="890" customWidth="1"/>
    <col min="13062" max="13062" width="0" style="890" hidden="1" customWidth="1"/>
    <col min="13063" max="13063" width="13.140625" style="890" customWidth="1"/>
    <col min="13064" max="13064" width="5.42578125" style="890" customWidth="1"/>
    <col min="13065" max="13065" width="8.85546875" style="890" customWidth="1"/>
    <col min="13066" max="13066" width="17.7109375" style="890" customWidth="1"/>
    <col min="13067" max="13067" width="4" style="890" customWidth="1"/>
    <col min="13068" max="13312" width="11.42578125" style="890"/>
    <col min="13313" max="13313" width="2.140625" style="890" customWidth="1"/>
    <col min="13314" max="13314" width="11.85546875" style="890" customWidth="1"/>
    <col min="13315" max="13315" width="9.85546875" style="890" customWidth="1"/>
    <col min="13316" max="13316" width="10.7109375" style="890" customWidth="1"/>
    <col min="13317" max="13317" width="8.5703125" style="890" customWidth="1"/>
    <col min="13318" max="13318" width="0" style="890" hidden="1" customWidth="1"/>
    <col min="13319" max="13319" width="13.140625" style="890" customWidth="1"/>
    <col min="13320" max="13320" width="5.42578125" style="890" customWidth="1"/>
    <col min="13321" max="13321" width="8.85546875" style="890" customWidth="1"/>
    <col min="13322" max="13322" width="17.7109375" style="890" customWidth="1"/>
    <col min="13323" max="13323" width="4" style="890" customWidth="1"/>
    <col min="13324" max="13568" width="11.42578125" style="890"/>
    <col min="13569" max="13569" width="2.140625" style="890" customWidth="1"/>
    <col min="13570" max="13570" width="11.85546875" style="890" customWidth="1"/>
    <col min="13571" max="13571" width="9.85546875" style="890" customWidth="1"/>
    <col min="13572" max="13572" width="10.7109375" style="890" customWidth="1"/>
    <col min="13573" max="13573" width="8.5703125" style="890" customWidth="1"/>
    <col min="13574" max="13574" width="0" style="890" hidden="1" customWidth="1"/>
    <col min="13575" max="13575" width="13.140625" style="890" customWidth="1"/>
    <col min="13576" max="13576" width="5.42578125" style="890" customWidth="1"/>
    <col min="13577" max="13577" width="8.85546875" style="890" customWidth="1"/>
    <col min="13578" max="13578" width="17.7109375" style="890" customWidth="1"/>
    <col min="13579" max="13579" width="4" style="890" customWidth="1"/>
    <col min="13580" max="13824" width="11.42578125" style="890"/>
    <col min="13825" max="13825" width="2.140625" style="890" customWidth="1"/>
    <col min="13826" max="13826" width="11.85546875" style="890" customWidth="1"/>
    <col min="13827" max="13827" width="9.85546875" style="890" customWidth="1"/>
    <col min="13828" max="13828" width="10.7109375" style="890" customWidth="1"/>
    <col min="13829" max="13829" width="8.5703125" style="890" customWidth="1"/>
    <col min="13830" max="13830" width="0" style="890" hidden="1" customWidth="1"/>
    <col min="13831" max="13831" width="13.140625" style="890" customWidth="1"/>
    <col min="13832" max="13832" width="5.42578125" style="890" customWidth="1"/>
    <col min="13833" max="13833" width="8.85546875" style="890" customWidth="1"/>
    <col min="13834" max="13834" width="17.7109375" style="890" customWidth="1"/>
    <col min="13835" max="13835" width="4" style="890" customWidth="1"/>
    <col min="13836" max="14080" width="11.42578125" style="890"/>
    <col min="14081" max="14081" width="2.140625" style="890" customWidth="1"/>
    <col min="14082" max="14082" width="11.85546875" style="890" customWidth="1"/>
    <col min="14083" max="14083" width="9.85546875" style="890" customWidth="1"/>
    <col min="14084" max="14084" width="10.7109375" style="890" customWidth="1"/>
    <col min="14085" max="14085" width="8.5703125" style="890" customWidth="1"/>
    <col min="14086" max="14086" width="0" style="890" hidden="1" customWidth="1"/>
    <col min="14087" max="14087" width="13.140625" style="890" customWidth="1"/>
    <col min="14088" max="14088" width="5.42578125" style="890" customWidth="1"/>
    <col min="14089" max="14089" width="8.85546875" style="890" customWidth="1"/>
    <col min="14090" max="14090" width="17.7109375" style="890" customWidth="1"/>
    <col min="14091" max="14091" width="4" style="890" customWidth="1"/>
    <col min="14092" max="14336" width="11.42578125" style="890"/>
    <col min="14337" max="14337" width="2.140625" style="890" customWidth="1"/>
    <col min="14338" max="14338" width="11.85546875" style="890" customWidth="1"/>
    <col min="14339" max="14339" width="9.85546875" style="890" customWidth="1"/>
    <col min="14340" max="14340" width="10.7109375" style="890" customWidth="1"/>
    <col min="14341" max="14341" width="8.5703125" style="890" customWidth="1"/>
    <col min="14342" max="14342" width="0" style="890" hidden="1" customWidth="1"/>
    <col min="14343" max="14343" width="13.140625" style="890" customWidth="1"/>
    <col min="14344" max="14344" width="5.42578125" style="890" customWidth="1"/>
    <col min="14345" max="14345" width="8.85546875" style="890" customWidth="1"/>
    <col min="14346" max="14346" width="17.7109375" style="890" customWidth="1"/>
    <col min="14347" max="14347" width="4" style="890" customWidth="1"/>
    <col min="14348" max="14592" width="11.42578125" style="890"/>
    <col min="14593" max="14593" width="2.140625" style="890" customWidth="1"/>
    <col min="14594" max="14594" width="11.85546875" style="890" customWidth="1"/>
    <col min="14595" max="14595" width="9.85546875" style="890" customWidth="1"/>
    <col min="14596" max="14596" width="10.7109375" style="890" customWidth="1"/>
    <col min="14597" max="14597" width="8.5703125" style="890" customWidth="1"/>
    <col min="14598" max="14598" width="0" style="890" hidden="1" customWidth="1"/>
    <col min="14599" max="14599" width="13.140625" style="890" customWidth="1"/>
    <col min="14600" max="14600" width="5.42578125" style="890" customWidth="1"/>
    <col min="14601" max="14601" width="8.85546875" style="890" customWidth="1"/>
    <col min="14602" max="14602" width="17.7109375" style="890" customWidth="1"/>
    <col min="14603" max="14603" width="4" style="890" customWidth="1"/>
    <col min="14604" max="14848" width="11.42578125" style="890"/>
    <col min="14849" max="14849" width="2.140625" style="890" customWidth="1"/>
    <col min="14850" max="14850" width="11.85546875" style="890" customWidth="1"/>
    <col min="14851" max="14851" width="9.85546875" style="890" customWidth="1"/>
    <col min="14852" max="14852" width="10.7109375" style="890" customWidth="1"/>
    <col min="14853" max="14853" width="8.5703125" style="890" customWidth="1"/>
    <col min="14854" max="14854" width="0" style="890" hidden="1" customWidth="1"/>
    <col min="14855" max="14855" width="13.140625" style="890" customWidth="1"/>
    <col min="14856" max="14856" width="5.42578125" style="890" customWidth="1"/>
    <col min="14857" max="14857" width="8.85546875" style="890" customWidth="1"/>
    <col min="14858" max="14858" width="17.7109375" style="890" customWidth="1"/>
    <col min="14859" max="14859" width="4" style="890" customWidth="1"/>
    <col min="14860" max="15104" width="11.42578125" style="890"/>
    <col min="15105" max="15105" width="2.140625" style="890" customWidth="1"/>
    <col min="15106" max="15106" width="11.85546875" style="890" customWidth="1"/>
    <col min="15107" max="15107" width="9.85546875" style="890" customWidth="1"/>
    <col min="15108" max="15108" width="10.7109375" style="890" customWidth="1"/>
    <col min="15109" max="15109" width="8.5703125" style="890" customWidth="1"/>
    <col min="15110" max="15110" width="0" style="890" hidden="1" customWidth="1"/>
    <col min="15111" max="15111" width="13.140625" style="890" customWidth="1"/>
    <col min="15112" max="15112" width="5.42578125" style="890" customWidth="1"/>
    <col min="15113" max="15113" width="8.85546875" style="890" customWidth="1"/>
    <col min="15114" max="15114" width="17.7109375" style="890" customWidth="1"/>
    <col min="15115" max="15115" width="4" style="890" customWidth="1"/>
    <col min="15116" max="15360" width="11.42578125" style="890"/>
    <col min="15361" max="15361" width="2.140625" style="890" customWidth="1"/>
    <col min="15362" max="15362" width="11.85546875" style="890" customWidth="1"/>
    <col min="15363" max="15363" width="9.85546875" style="890" customWidth="1"/>
    <col min="15364" max="15364" width="10.7109375" style="890" customWidth="1"/>
    <col min="15365" max="15365" width="8.5703125" style="890" customWidth="1"/>
    <col min="15366" max="15366" width="0" style="890" hidden="1" customWidth="1"/>
    <col min="15367" max="15367" width="13.140625" style="890" customWidth="1"/>
    <col min="15368" max="15368" width="5.42578125" style="890" customWidth="1"/>
    <col min="15369" max="15369" width="8.85546875" style="890" customWidth="1"/>
    <col min="15370" max="15370" width="17.7109375" style="890" customWidth="1"/>
    <col min="15371" max="15371" width="4" style="890" customWidth="1"/>
    <col min="15372" max="15616" width="11.42578125" style="890"/>
    <col min="15617" max="15617" width="2.140625" style="890" customWidth="1"/>
    <col min="15618" max="15618" width="11.85546875" style="890" customWidth="1"/>
    <col min="15619" max="15619" width="9.85546875" style="890" customWidth="1"/>
    <col min="15620" max="15620" width="10.7109375" style="890" customWidth="1"/>
    <col min="15621" max="15621" width="8.5703125" style="890" customWidth="1"/>
    <col min="15622" max="15622" width="0" style="890" hidden="1" customWidth="1"/>
    <col min="15623" max="15623" width="13.140625" style="890" customWidth="1"/>
    <col min="15624" max="15624" width="5.42578125" style="890" customWidth="1"/>
    <col min="15625" max="15625" width="8.85546875" style="890" customWidth="1"/>
    <col min="15626" max="15626" width="17.7109375" style="890" customWidth="1"/>
    <col min="15627" max="15627" width="4" style="890" customWidth="1"/>
    <col min="15628" max="15872" width="11.42578125" style="890"/>
    <col min="15873" max="15873" width="2.140625" style="890" customWidth="1"/>
    <col min="15874" max="15874" width="11.85546875" style="890" customWidth="1"/>
    <col min="15875" max="15875" width="9.85546875" style="890" customWidth="1"/>
    <col min="15876" max="15876" width="10.7109375" style="890" customWidth="1"/>
    <col min="15877" max="15877" width="8.5703125" style="890" customWidth="1"/>
    <col min="15878" max="15878" width="0" style="890" hidden="1" customWidth="1"/>
    <col min="15879" max="15879" width="13.140625" style="890" customWidth="1"/>
    <col min="15880" max="15880" width="5.42578125" style="890" customWidth="1"/>
    <col min="15881" max="15881" width="8.85546875" style="890" customWidth="1"/>
    <col min="15882" max="15882" width="17.7109375" style="890" customWidth="1"/>
    <col min="15883" max="15883" width="4" style="890" customWidth="1"/>
    <col min="15884" max="16128" width="11.42578125" style="890"/>
    <col min="16129" max="16129" width="2.140625" style="890" customWidth="1"/>
    <col min="16130" max="16130" width="11.85546875" style="890" customWidth="1"/>
    <col min="16131" max="16131" width="9.85546875" style="890" customWidth="1"/>
    <col min="16132" max="16132" width="10.7109375" style="890" customWidth="1"/>
    <col min="16133" max="16133" width="8.5703125" style="890" customWidth="1"/>
    <col min="16134" max="16134" width="0" style="890" hidden="1" customWidth="1"/>
    <col min="16135" max="16135" width="13.140625" style="890" customWidth="1"/>
    <col min="16136" max="16136" width="5.42578125" style="890" customWidth="1"/>
    <col min="16137" max="16137" width="8.85546875" style="890" customWidth="1"/>
    <col min="16138" max="16138" width="17.7109375" style="890" customWidth="1"/>
    <col min="16139" max="16139" width="4" style="890" customWidth="1"/>
    <col min="16140" max="16384" width="11.42578125" style="890"/>
  </cols>
  <sheetData>
    <row r="1" spans="1:12" x14ac:dyDescent="0.25">
      <c r="B1" s="891"/>
      <c r="C1" s="891"/>
      <c r="D1" s="891"/>
      <c r="E1" s="891"/>
      <c r="F1" s="891"/>
      <c r="G1" s="891"/>
      <c r="H1" s="891"/>
      <c r="I1" s="891"/>
      <c r="J1" s="892"/>
      <c r="K1" s="891"/>
    </row>
    <row r="2" spans="1:12" ht="14.25" customHeight="1" x14ac:dyDescent="0.25">
      <c r="A2" s="891"/>
      <c r="B2" s="893"/>
      <c r="C2" s="894"/>
      <c r="D2" s="894"/>
      <c r="E2" s="894"/>
      <c r="F2" s="894"/>
      <c r="G2" s="894"/>
      <c r="H2" s="894"/>
      <c r="I2" s="894"/>
      <c r="J2" s="895"/>
      <c r="K2" s="894"/>
      <c r="L2" s="896"/>
    </row>
    <row r="3" spans="1:12" ht="14.25" customHeight="1" x14ac:dyDescent="0.25">
      <c r="A3" s="891"/>
      <c r="B3" s="897"/>
      <c r="C3" s="898"/>
      <c r="D3" s="898"/>
      <c r="E3" s="898"/>
      <c r="F3" s="898"/>
      <c r="G3" s="898"/>
      <c r="H3" s="898"/>
      <c r="I3" s="898"/>
      <c r="J3" s="892"/>
      <c r="K3" s="891"/>
      <c r="L3" s="899"/>
    </row>
    <row r="4" spans="1:12" ht="13.5" customHeight="1" x14ac:dyDescent="0.25">
      <c r="A4" s="891"/>
      <c r="B4" s="897"/>
      <c r="C4" s="898"/>
      <c r="D4" s="898"/>
      <c r="E4" s="898"/>
      <c r="F4" s="898"/>
      <c r="G4" s="898"/>
      <c r="H4" s="898"/>
      <c r="I4" s="898"/>
      <c r="J4" s="892"/>
      <c r="K4" s="891"/>
      <c r="L4" s="899"/>
    </row>
    <row r="5" spans="1:12" ht="14.25" customHeight="1" x14ac:dyDescent="0.25">
      <c r="A5" s="891"/>
      <c r="B5" s="897"/>
      <c r="C5" s="898"/>
      <c r="D5" s="898"/>
      <c r="E5" s="898"/>
      <c r="F5" s="898"/>
      <c r="G5" s="898"/>
      <c r="H5" s="898"/>
      <c r="I5" s="898"/>
      <c r="J5" s="892"/>
      <c r="K5" s="891"/>
      <c r="L5" s="899"/>
    </row>
    <row r="6" spans="1:12" ht="18.75" x14ac:dyDescent="0.3">
      <c r="A6" s="891"/>
      <c r="B6" s="2457" t="s">
        <v>27</v>
      </c>
      <c r="C6" s="2458"/>
      <c r="D6" s="2458"/>
      <c r="E6" s="2458"/>
      <c r="F6" s="2458"/>
      <c r="G6" s="2458"/>
      <c r="H6" s="2458"/>
      <c r="I6" s="2458"/>
      <c r="J6" s="2458"/>
      <c r="K6" s="2458"/>
      <c r="L6" s="899"/>
    </row>
    <row r="7" spans="1:12" x14ac:dyDescent="0.25">
      <c r="A7" s="891"/>
      <c r="B7" s="2453" t="s">
        <v>309</v>
      </c>
      <c r="C7" s="2454"/>
      <c r="D7" s="2454"/>
      <c r="E7" s="2454"/>
      <c r="F7" s="2454"/>
      <c r="G7" s="2454"/>
      <c r="H7" s="2454"/>
      <c r="I7" s="2454"/>
      <c r="J7" s="2454"/>
      <c r="K7" s="2454"/>
      <c r="L7" s="899"/>
    </row>
    <row r="8" spans="1:12" x14ac:dyDescent="0.25">
      <c r="A8" s="891"/>
      <c r="B8" s="2460" t="s">
        <v>157</v>
      </c>
      <c r="C8" s="2461"/>
      <c r="D8" s="2461"/>
      <c r="E8" s="2461"/>
      <c r="F8" s="2461"/>
      <c r="G8" s="2461"/>
      <c r="H8" s="2461"/>
      <c r="I8" s="2461"/>
      <c r="J8" s="2461"/>
      <c r="K8" s="2461"/>
      <c r="L8" s="899"/>
    </row>
    <row r="9" spans="1:12" ht="15" customHeight="1" x14ac:dyDescent="0.25">
      <c r="A9" s="891"/>
      <c r="B9" s="900"/>
      <c r="C9" s="901"/>
      <c r="D9" s="901"/>
      <c r="E9" s="901"/>
      <c r="F9" s="901"/>
      <c r="G9" s="901"/>
      <c r="H9" s="901"/>
      <c r="I9" s="901"/>
      <c r="J9" s="902"/>
      <c r="K9" s="901"/>
      <c r="L9" s="899"/>
    </row>
    <row r="10" spans="1:12" x14ac:dyDescent="0.25">
      <c r="A10" s="891"/>
      <c r="B10" s="900"/>
      <c r="C10" s="906" t="s">
        <v>252</v>
      </c>
      <c r="D10" s="2462">
        <f>'Datos Generales'!C6</f>
        <v>45291</v>
      </c>
      <c r="E10" s="2462"/>
      <c r="F10" s="2462"/>
      <c r="G10" s="891"/>
      <c r="H10" s="906" t="s">
        <v>34</v>
      </c>
      <c r="I10" s="2463" t="str">
        <f>'Datos Generales'!C7</f>
        <v>DIGESETT</v>
      </c>
      <c r="J10" s="2463"/>
      <c r="K10" s="2463"/>
      <c r="L10" s="899"/>
    </row>
    <row r="11" spans="1:12" ht="4.5" customHeight="1" x14ac:dyDescent="0.25">
      <c r="A11" s="891"/>
      <c r="B11" s="900"/>
      <c r="C11" s="906"/>
      <c r="D11" s="1020"/>
      <c r="E11" s="1019"/>
      <c r="F11" s="901"/>
      <c r="G11" s="891"/>
      <c r="H11" s="906"/>
      <c r="I11" s="1021"/>
      <c r="J11" s="1022"/>
      <c r="K11" s="1021"/>
      <c r="L11" s="899"/>
    </row>
    <row r="12" spans="1:12" ht="18.75" customHeight="1" x14ac:dyDescent="0.25">
      <c r="A12" s="891"/>
      <c r="B12" s="903"/>
      <c r="C12" s="905" t="s">
        <v>16</v>
      </c>
      <c r="D12" s="1310" t="str">
        <f>'Datos Generales'!C8</f>
        <v>0202</v>
      </c>
      <c r="E12" s="904"/>
      <c r="F12" s="905" t="s">
        <v>273</v>
      </c>
      <c r="G12" s="1310" t="str">
        <f>'Datos Generales'!C9</f>
        <v>02</v>
      </c>
      <c r="H12" s="905" t="s">
        <v>20</v>
      </c>
      <c r="I12" s="1310" t="str">
        <f>'Datos Generales'!C10</f>
        <v>01</v>
      </c>
      <c r="J12" s="905" t="s">
        <v>22</v>
      </c>
      <c r="K12" s="1310" t="str">
        <f>'Datos Generales'!C11</f>
        <v>0005</v>
      </c>
      <c r="L12" s="899"/>
    </row>
    <row r="13" spans="1:12" ht="21.75" customHeight="1" x14ac:dyDescent="0.25">
      <c r="A13" s="891"/>
      <c r="B13" s="903"/>
      <c r="C13" s="905"/>
      <c r="D13" s="1024"/>
      <c r="E13" s="904"/>
      <c r="F13" s="905"/>
      <c r="G13" s="1024"/>
      <c r="H13" s="905"/>
      <c r="I13" s="1023"/>
      <c r="J13" s="905"/>
      <c r="K13" s="1023"/>
      <c r="L13" s="899"/>
    </row>
    <row r="14" spans="1:12" ht="18.75" customHeight="1" x14ac:dyDescent="0.25">
      <c r="A14" s="891"/>
      <c r="B14" s="903"/>
      <c r="C14" s="906" t="s">
        <v>35</v>
      </c>
      <c r="D14" s="2451" t="s">
        <v>492</v>
      </c>
      <c r="E14" s="2451"/>
      <c r="F14" s="2451"/>
      <c r="G14" s="2451"/>
      <c r="H14" s="2459" t="s">
        <v>36</v>
      </c>
      <c r="I14" s="2459"/>
      <c r="J14" s="1403" t="s">
        <v>494</v>
      </c>
      <c r="K14" s="907"/>
      <c r="L14" s="899"/>
    </row>
    <row r="15" spans="1:12" ht="5.25" customHeight="1" x14ac:dyDescent="0.25">
      <c r="A15" s="891"/>
      <c r="B15" s="903"/>
      <c r="C15" s="906"/>
      <c r="D15" s="939"/>
      <c r="E15" s="939"/>
      <c r="F15" s="939"/>
      <c r="G15" s="939"/>
      <c r="H15" s="906"/>
      <c r="I15" s="906"/>
      <c r="J15" s="1025"/>
      <c r="K15" s="907"/>
      <c r="L15" s="899"/>
    </row>
    <row r="16" spans="1:12" ht="18.75" customHeight="1" x14ac:dyDescent="0.25">
      <c r="A16" s="891"/>
      <c r="B16" s="903"/>
      <c r="C16" s="906" t="s">
        <v>37</v>
      </c>
      <c r="D16" s="2451" t="s">
        <v>493</v>
      </c>
      <c r="E16" s="2451"/>
      <c r="F16" s="2451"/>
      <c r="G16" s="2451"/>
      <c r="H16" s="2452" t="s">
        <v>308</v>
      </c>
      <c r="I16" s="2452"/>
      <c r="J16" s="1026" t="s">
        <v>413</v>
      </c>
      <c r="K16" s="904"/>
      <c r="L16" s="899"/>
    </row>
    <row r="17" spans="1:15" ht="5.25" customHeight="1" x14ac:dyDescent="0.25">
      <c r="A17" s="891"/>
      <c r="B17" s="903"/>
      <c r="C17" s="906"/>
      <c r="D17" s="980"/>
      <c r="E17" s="939"/>
      <c r="F17" s="980"/>
      <c r="G17" s="980"/>
      <c r="H17" s="908"/>
      <c r="I17" s="908"/>
      <c r="J17" s="1027"/>
      <c r="K17" s="904"/>
      <c r="L17" s="899"/>
    </row>
    <row r="18" spans="1:15" ht="18.75" customHeight="1" x14ac:dyDescent="0.25">
      <c r="A18" s="891"/>
      <c r="B18" s="903"/>
      <c r="C18" s="891"/>
      <c r="D18" s="905" t="s">
        <v>461</v>
      </c>
      <c r="E18" s="967" t="s">
        <v>190</v>
      </c>
      <c r="F18" s="907"/>
      <c r="G18" s="910"/>
      <c r="H18" s="911"/>
      <c r="I18" s="911"/>
      <c r="J18" s="912"/>
      <c r="K18" s="904"/>
      <c r="L18" s="899"/>
      <c r="O18" s="909" t="s">
        <v>411</v>
      </c>
    </row>
    <row r="19" spans="1:15" ht="16.5" customHeight="1" x14ac:dyDescent="0.25">
      <c r="A19" s="891"/>
      <c r="B19" s="903"/>
      <c r="C19" s="913"/>
      <c r="D19" s="913"/>
      <c r="E19" s="913"/>
      <c r="F19" s="913"/>
      <c r="G19" s="913"/>
      <c r="H19" s="914"/>
      <c r="I19" s="915"/>
      <c r="J19" s="916"/>
      <c r="K19" s="913"/>
      <c r="L19" s="899"/>
      <c r="N19" s="890" t="s">
        <v>190</v>
      </c>
      <c r="O19" s="909" t="s">
        <v>412</v>
      </c>
    </row>
    <row r="20" spans="1:15" ht="9.75" customHeight="1" x14ac:dyDescent="0.25">
      <c r="A20" s="891"/>
      <c r="B20" s="903"/>
      <c r="C20" s="891"/>
      <c r="D20" s="891"/>
      <c r="E20" s="891"/>
      <c r="F20" s="891"/>
      <c r="G20" s="891"/>
      <c r="H20" s="891"/>
      <c r="I20" s="891"/>
      <c r="J20" s="892"/>
      <c r="K20" s="891"/>
      <c r="L20" s="899"/>
      <c r="N20" s="890" t="s">
        <v>191</v>
      </c>
      <c r="O20" s="909" t="s">
        <v>413</v>
      </c>
    </row>
    <row r="21" spans="1:15" ht="13.5" customHeight="1" x14ac:dyDescent="0.25">
      <c r="A21" s="891"/>
      <c r="B21" s="903"/>
      <c r="C21" s="891"/>
      <c r="D21" s="891"/>
      <c r="E21" s="891"/>
      <c r="F21" s="891"/>
      <c r="G21" s="891"/>
      <c r="H21" s="891"/>
      <c r="I21" s="891"/>
      <c r="J21" s="917" t="s">
        <v>38</v>
      </c>
      <c r="K21" s="891"/>
      <c r="L21" s="899"/>
    </row>
    <row r="22" spans="1:15" x14ac:dyDescent="0.25">
      <c r="A22" s="891"/>
      <c r="B22" s="903"/>
      <c r="C22" s="1362" t="s">
        <v>24</v>
      </c>
      <c r="D22" s="1362"/>
      <c r="E22" s="1362"/>
      <c r="F22" s="1362"/>
      <c r="G22" s="1362"/>
      <c r="H22" s="2455"/>
      <c r="I22" s="2455"/>
      <c r="J22" s="64">
        <v>3109744.61</v>
      </c>
      <c r="K22" s="1349"/>
      <c r="L22" s="899"/>
    </row>
    <row r="23" spans="1:15" ht="9.75" customHeight="1" x14ac:dyDescent="0.25">
      <c r="A23" s="891"/>
      <c r="B23" s="903"/>
      <c r="C23" s="1349"/>
      <c r="D23" s="1349"/>
      <c r="E23" s="1349"/>
      <c r="F23" s="1349"/>
      <c r="G23" s="1349"/>
      <c r="H23" s="1349"/>
      <c r="I23" s="1349"/>
      <c r="J23" s="64"/>
      <c r="K23" s="1349"/>
      <c r="L23" s="899"/>
    </row>
    <row r="24" spans="1:15" ht="12.95" customHeight="1" x14ac:dyDescent="0.25">
      <c r="A24" s="891"/>
      <c r="B24" s="903"/>
      <c r="C24" s="1363" t="s">
        <v>39</v>
      </c>
      <c r="D24" s="1363"/>
      <c r="E24" s="1363"/>
      <c r="F24" s="1363"/>
      <c r="G24" s="1363"/>
      <c r="H24" s="1349"/>
      <c r="I24" s="1349"/>
      <c r="J24" s="64"/>
      <c r="K24" s="1349"/>
      <c r="L24" s="899"/>
    </row>
    <row r="25" spans="1:15" ht="12.95" customHeight="1" x14ac:dyDescent="0.25">
      <c r="A25" s="891"/>
      <c r="B25" s="903"/>
      <c r="C25" s="1349" t="s">
        <v>242</v>
      </c>
      <c r="D25" s="1349"/>
      <c r="E25" s="1349"/>
      <c r="F25" s="1349"/>
      <c r="G25" s="1349"/>
      <c r="H25" s="2456"/>
      <c r="I25" s="2456"/>
      <c r="J25" s="64">
        <v>6090000</v>
      </c>
      <c r="K25" s="1349"/>
      <c r="L25" s="899"/>
    </row>
    <row r="26" spans="1:15" ht="12.95" customHeight="1" x14ac:dyDescent="0.25">
      <c r="A26" s="891"/>
      <c r="B26" s="903"/>
      <c r="C26" s="1349" t="s">
        <v>40</v>
      </c>
      <c r="D26" s="1349"/>
      <c r="E26" s="1349"/>
      <c r="F26" s="1349"/>
      <c r="G26" s="1349"/>
      <c r="H26" s="2455"/>
      <c r="I26" s="2455"/>
      <c r="J26" s="64"/>
      <c r="K26" s="1349"/>
      <c r="L26" s="899"/>
    </row>
    <row r="27" spans="1:15" ht="8.25" customHeight="1" x14ac:dyDescent="0.25">
      <c r="A27" s="891"/>
      <c r="B27" s="903"/>
      <c r="C27" s="1349"/>
      <c r="D27" s="1349"/>
      <c r="E27" s="1349"/>
      <c r="F27" s="1349"/>
      <c r="G27" s="1349"/>
      <c r="H27" s="1332"/>
      <c r="I27" s="1332"/>
      <c r="J27" s="64"/>
      <c r="K27" s="1349"/>
      <c r="L27" s="899"/>
    </row>
    <row r="28" spans="1:15" ht="12.95" customHeight="1" x14ac:dyDescent="0.25">
      <c r="A28" s="891"/>
      <c r="B28" s="903"/>
      <c r="C28" s="1362" t="s">
        <v>41</v>
      </c>
      <c r="D28" s="1362"/>
      <c r="E28" s="1362"/>
      <c r="F28" s="1362"/>
      <c r="G28" s="1362"/>
      <c r="H28" s="1349"/>
      <c r="I28" s="1349"/>
      <c r="J28" s="886">
        <f>SUM(J22:J26)</f>
        <v>9199744.6099999994</v>
      </c>
      <c r="K28" s="1349"/>
      <c r="L28" s="899"/>
    </row>
    <row r="29" spans="1:15" ht="7.5" customHeight="1" x14ac:dyDescent="0.25">
      <c r="A29" s="891"/>
      <c r="B29" s="903"/>
      <c r="C29" s="1349"/>
      <c r="D29" s="1349"/>
      <c r="E29" s="1349"/>
      <c r="F29" s="1349"/>
      <c r="G29" s="1349"/>
      <c r="H29" s="1349"/>
      <c r="I29" s="1349"/>
      <c r="J29" s="64"/>
      <c r="K29" s="1349"/>
      <c r="L29" s="899"/>
    </row>
    <row r="30" spans="1:15" ht="12.95" customHeight="1" x14ac:dyDescent="0.25">
      <c r="A30" s="891"/>
      <c r="B30" s="903"/>
      <c r="C30" s="1363" t="s">
        <v>42</v>
      </c>
      <c r="D30" s="1363"/>
      <c r="E30" s="1363"/>
      <c r="F30" s="1363"/>
      <c r="G30" s="1363"/>
      <c r="H30" s="1349"/>
      <c r="I30" s="1349"/>
      <c r="J30" s="64"/>
      <c r="K30" s="1349"/>
      <c r="L30" s="899"/>
    </row>
    <row r="31" spans="1:15" ht="12.95" customHeight="1" x14ac:dyDescent="0.25">
      <c r="A31" s="891"/>
      <c r="B31" s="903"/>
      <c r="C31" s="1349" t="s">
        <v>43</v>
      </c>
      <c r="D31" s="1349"/>
      <c r="E31" s="1349"/>
      <c r="F31" s="1349"/>
      <c r="G31" s="1349"/>
      <c r="H31" s="2455"/>
      <c r="I31" s="2455"/>
      <c r="J31" s="64">
        <v>371655.7</v>
      </c>
      <c r="K31" s="1349"/>
      <c r="L31" s="899"/>
    </row>
    <row r="32" spans="1:15" ht="12.95" customHeight="1" x14ac:dyDescent="0.25">
      <c r="A32" s="891"/>
      <c r="B32" s="903"/>
      <c r="C32" s="1349" t="s">
        <v>44</v>
      </c>
      <c r="D32" s="1349"/>
      <c r="E32" s="1349"/>
      <c r="F32" s="1349"/>
      <c r="G32" s="1349"/>
      <c r="H32" s="2455"/>
      <c r="I32" s="2455"/>
      <c r="J32" s="64">
        <v>2764.82</v>
      </c>
      <c r="K32" s="1349"/>
      <c r="L32" s="899"/>
    </row>
    <row r="33" spans="1:12" ht="12.95" customHeight="1" x14ac:dyDescent="0.25">
      <c r="A33" s="891"/>
      <c r="B33" s="903"/>
      <c r="C33" s="1349" t="s">
        <v>45</v>
      </c>
      <c r="D33" s="1349"/>
      <c r="E33" s="1349"/>
      <c r="F33" s="1349"/>
      <c r="G33" s="1349"/>
      <c r="H33" s="1332"/>
      <c r="I33" s="1332"/>
      <c r="J33" s="64">
        <v>1644.21</v>
      </c>
      <c r="K33" s="1349"/>
      <c r="L33" s="899"/>
    </row>
    <row r="34" spans="1:12" ht="9" customHeight="1" x14ac:dyDescent="0.25">
      <c r="A34" s="891"/>
      <c r="B34" s="903"/>
      <c r="C34" s="1349"/>
      <c r="D34" s="1349"/>
      <c r="E34" s="1349"/>
      <c r="F34" s="1349"/>
      <c r="G34" s="1349"/>
      <c r="H34" s="1332"/>
      <c r="I34" s="1332"/>
      <c r="J34" s="64"/>
      <c r="K34" s="1349"/>
      <c r="L34" s="899"/>
    </row>
    <row r="35" spans="1:12" ht="16.5" thickBot="1" x14ac:dyDescent="0.3">
      <c r="A35" s="891"/>
      <c r="B35" s="903"/>
      <c r="C35" s="1362" t="s">
        <v>46</v>
      </c>
      <c r="D35" s="1362"/>
      <c r="E35" s="1362"/>
      <c r="F35" s="1362"/>
      <c r="G35" s="1362"/>
      <c r="H35" s="2455"/>
      <c r="I35" s="2455"/>
      <c r="J35" s="887">
        <f>SUM(J28-J31-J32-J33)</f>
        <v>8823679.879999999</v>
      </c>
      <c r="K35" s="1349"/>
      <c r="L35" s="899"/>
    </row>
    <row r="36" spans="1:12" ht="18" customHeight="1" thickTop="1" x14ac:dyDescent="0.25">
      <c r="A36" s="891"/>
      <c r="B36" s="903"/>
      <c r="C36" s="1331"/>
      <c r="D36" s="1331"/>
      <c r="E36" s="1331"/>
      <c r="F36" s="1331"/>
      <c r="G36" s="1331"/>
      <c r="H36" s="1331"/>
      <c r="I36" s="1331"/>
      <c r="J36" s="1364"/>
      <c r="K36" s="1365"/>
      <c r="L36" s="899"/>
    </row>
    <row r="37" spans="1:12" ht="9.75" customHeight="1" x14ac:dyDescent="0.25">
      <c r="A37" s="891"/>
      <c r="B37" s="903"/>
      <c r="C37" s="1349"/>
      <c r="D37" s="1349"/>
      <c r="E37" s="1349"/>
      <c r="F37" s="1349"/>
      <c r="G37" s="1349"/>
      <c r="H37" s="1349"/>
      <c r="I37" s="1349"/>
      <c r="J37" s="64"/>
      <c r="K37" s="1349"/>
      <c r="L37" s="899"/>
    </row>
    <row r="38" spans="1:12" ht="15" customHeight="1" x14ac:dyDescent="0.25">
      <c r="A38" s="891"/>
      <c r="B38" s="903"/>
      <c r="C38" s="1349"/>
      <c r="D38" s="1349"/>
      <c r="E38" s="1349"/>
      <c r="F38" s="1349"/>
      <c r="G38" s="1349"/>
      <c r="H38" s="1349"/>
      <c r="I38" s="1349"/>
      <c r="J38" s="1366" t="s">
        <v>47</v>
      </c>
      <c r="K38" s="1349"/>
      <c r="L38" s="899"/>
    </row>
    <row r="39" spans="1:12" ht="15" customHeight="1" x14ac:dyDescent="0.25">
      <c r="A39" s="891"/>
      <c r="B39" s="903"/>
      <c r="C39" s="1362" t="s">
        <v>48</v>
      </c>
      <c r="D39" s="1362"/>
      <c r="E39" s="1362"/>
      <c r="F39" s="1362"/>
      <c r="G39" s="1362"/>
      <c r="H39" s="2455"/>
      <c r="I39" s="2455"/>
      <c r="J39" s="64">
        <v>9159742.3800000008</v>
      </c>
      <c r="K39" s="1349"/>
      <c r="L39" s="899"/>
    </row>
    <row r="40" spans="1:12" ht="9.75" customHeight="1" x14ac:dyDescent="0.25">
      <c r="A40" s="891"/>
      <c r="B40" s="903"/>
      <c r="C40" s="1362"/>
      <c r="D40" s="1362"/>
      <c r="E40" s="1362"/>
      <c r="F40" s="1362"/>
      <c r="G40" s="1362"/>
      <c r="H40" s="1332"/>
      <c r="I40" s="1332"/>
      <c r="J40" s="64"/>
      <c r="K40" s="1349"/>
      <c r="L40" s="899"/>
    </row>
    <row r="41" spans="1:12" ht="12.95" customHeight="1" x14ac:dyDescent="0.25">
      <c r="A41" s="891"/>
      <c r="B41" s="903"/>
      <c r="C41" s="1363" t="s">
        <v>39</v>
      </c>
      <c r="D41" s="1363"/>
      <c r="E41" s="1363"/>
      <c r="F41" s="1363"/>
      <c r="G41" s="1363"/>
      <c r="H41" s="1349"/>
      <c r="I41" s="1349"/>
      <c r="J41" s="65"/>
      <c r="K41" s="1349"/>
      <c r="L41" s="899"/>
    </row>
    <row r="42" spans="1:12" ht="12.95" customHeight="1" x14ac:dyDescent="0.25">
      <c r="A42" s="891"/>
      <c r="B42" s="903"/>
      <c r="C42" s="1349" t="s">
        <v>49</v>
      </c>
      <c r="D42" s="1349"/>
      <c r="E42" s="1349"/>
      <c r="F42" s="1349"/>
      <c r="G42" s="1349"/>
      <c r="H42" s="2455"/>
      <c r="I42" s="2455"/>
      <c r="J42" s="64"/>
      <c r="K42" s="1349"/>
      <c r="L42" s="899"/>
    </row>
    <row r="43" spans="1:12" ht="9" customHeight="1" x14ac:dyDescent="0.25">
      <c r="A43" s="891"/>
      <c r="B43" s="903"/>
      <c r="C43" s="1349"/>
      <c r="D43" s="1349"/>
      <c r="E43" s="1349"/>
      <c r="F43" s="1349"/>
      <c r="G43" s="1349"/>
      <c r="H43" s="1332"/>
      <c r="I43" s="1332"/>
      <c r="J43" s="64"/>
      <c r="K43" s="1349"/>
      <c r="L43" s="899"/>
    </row>
    <row r="44" spans="1:12" ht="12.95" customHeight="1" x14ac:dyDescent="0.25">
      <c r="A44" s="891"/>
      <c r="B44" s="903"/>
      <c r="C44" s="1362" t="s">
        <v>41</v>
      </c>
      <c r="D44" s="1362"/>
      <c r="E44" s="1362"/>
      <c r="F44" s="1362"/>
      <c r="G44" s="1362"/>
      <c r="H44" s="2468"/>
      <c r="I44" s="2468"/>
      <c r="J44" s="886">
        <f>SUM(J39:J43)</f>
        <v>9159742.3800000008</v>
      </c>
      <c r="K44" s="1349"/>
      <c r="L44" s="899"/>
    </row>
    <row r="45" spans="1:12" ht="9.75" customHeight="1" x14ac:dyDescent="0.25">
      <c r="A45" s="891"/>
      <c r="B45" s="903"/>
      <c r="C45" s="1349"/>
      <c r="D45" s="1349"/>
      <c r="E45" s="1349"/>
      <c r="F45" s="1349"/>
      <c r="G45" s="1349"/>
      <c r="H45" s="1349"/>
      <c r="I45" s="1349"/>
      <c r="J45" s="65"/>
      <c r="K45" s="1349"/>
      <c r="L45" s="899"/>
    </row>
    <row r="46" spans="1:12" ht="12.95" customHeight="1" x14ac:dyDescent="0.25">
      <c r="A46" s="891"/>
      <c r="B46" s="903"/>
      <c r="C46" s="1363" t="s">
        <v>42</v>
      </c>
      <c r="D46" s="1363"/>
      <c r="E46" s="1363"/>
      <c r="F46" s="1363"/>
      <c r="G46" s="1363"/>
      <c r="H46" s="1349"/>
      <c r="I46" s="1349"/>
      <c r="J46" s="64">
        <v>336062.5</v>
      </c>
      <c r="K46" s="1349"/>
      <c r="L46" s="899"/>
    </row>
    <row r="47" spans="1:12" ht="12.95" customHeight="1" x14ac:dyDescent="0.25">
      <c r="A47" s="891"/>
      <c r="B47" s="903"/>
      <c r="C47" s="1349" t="s">
        <v>50</v>
      </c>
      <c r="D47" s="1349"/>
      <c r="E47" s="1349"/>
      <c r="F47" s="1349"/>
      <c r="G47" s="1349"/>
      <c r="H47" s="2468"/>
      <c r="I47" s="2468"/>
      <c r="J47" s="64"/>
      <c r="K47" s="1349"/>
      <c r="L47" s="899"/>
    </row>
    <row r="48" spans="1:12" ht="4.5" customHeight="1" x14ac:dyDescent="0.25">
      <c r="A48" s="891"/>
      <c r="B48" s="903"/>
      <c r="C48" s="1349"/>
      <c r="D48" s="1349"/>
      <c r="E48" s="1349"/>
      <c r="F48" s="1349"/>
      <c r="G48" s="1349"/>
      <c r="H48" s="1367"/>
      <c r="I48" s="1367"/>
      <c r="J48" s="64"/>
      <c r="K48" s="1349"/>
      <c r="L48" s="899"/>
    </row>
    <row r="49" spans="1:13" ht="16.5" customHeight="1" thickBot="1" x14ac:dyDescent="0.3">
      <c r="A49" s="891"/>
      <c r="B49" s="903"/>
      <c r="C49" s="1362" t="s">
        <v>46</v>
      </c>
      <c r="D49" s="1362"/>
      <c r="E49" s="1362"/>
      <c r="F49" s="1362"/>
      <c r="G49" s="1362"/>
      <c r="H49" s="1349"/>
      <c r="I49" s="1349"/>
      <c r="J49" s="887">
        <f>+J44-J46</f>
        <v>8823679.8800000008</v>
      </c>
      <c r="K49" s="1349"/>
      <c r="L49" s="899"/>
    </row>
    <row r="50" spans="1:13" ht="12" customHeight="1" thickTop="1" x14ac:dyDescent="0.25">
      <c r="A50" s="891"/>
      <c r="B50" s="903"/>
      <c r="C50" s="1368"/>
      <c r="D50" s="1368"/>
      <c r="E50" s="1368"/>
      <c r="F50" s="1368"/>
      <c r="G50" s="1368"/>
      <c r="H50" s="1365"/>
      <c r="I50" s="1365"/>
      <c r="J50" s="1369"/>
      <c r="K50" s="1365"/>
      <c r="L50" s="899"/>
    </row>
    <row r="51" spans="1:13" ht="12.75" customHeight="1" x14ac:dyDescent="0.25">
      <c r="A51" s="891"/>
      <c r="B51" s="903"/>
      <c r="C51" s="918"/>
      <c r="D51" s="918"/>
      <c r="E51" s="918"/>
      <c r="F51" s="918"/>
      <c r="G51" s="918"/>
      <c r="H51" s="891"/>
      <c r="I51" s="891"/>
      <c r="J51" s="920"/>
      <c r="K51" s="921" t="s">
        <v>12</v>
      </c>
      <c r="L51" s="899"/>
    </row>
    <row r="52" spans="1:13" s="923" customFormat="1" x14ac:dyDescent="0.25">
      <c r="A52" s="920"/>
      <c r="B52" s="903"/>
      <c r="C52" s="918"/>
      <c r="D52" s="918"/>
      <c r="E52" s="918"/>
      <c r="F52" s="918"/>
      <c r="G52" s="918"/>
      <c r="H52" s="891"/>
      <c r="I52" s="891"/>
      <c r="J52" s="920"/>
      <c r="K52" s="921"/>
      <c r="L52" s="922"/>
    </row>
    <row r="53" spans="1:13" s="923" customFormat="1" ht="15" x14ac:dyDescent="0.25">
      <c r="A53" s="920"/>
      <c r="B53" s="924"/>
      <c r="C53" s="2466" t="s">
        <v>495</v>
      </c>
      <c r="D53" s="2466"/>
      <c r="E53" s="512"/>
      <c r="F53" s="2466" t="s">
        <v>503</v>
      </c>
      <c r="G53" s="2466"/>
      <c r="H53" s="512"/>
      <c r="I53" s="2466" t="s">
        <v>501</v>
      </c>
      <c r="J53" s="2466"/>
      <c r="K53" s="920"/>
      <c r="L53" s="922"/>
    </row>
    <row r="54" spans="1:13" s="926" customFormat="1" ht="15" x14ac:dyDescent="0.25">
      <c r="A54" s="904"/>
      <c r="B54" s="927"/>
      <c r="C54" s="2465" t="str">
        <f>'Datos Generales'!C16</f>
        <v>Preparado por</v>
      </c>
      <c r="D54" s="2465"/>
      <c r="E54" s="888"/>
      <c r="F54" s="2465" t="str">
        <f>'Datos Generales'!D16</f>
        <v>Revisado por</v>
      </c>
      <c r="G54" s="2465"/>
      <c r="H54" s="888"/>
      <c r="I54" s="2465" t="str">
        <f>'Datos Generales'!E16</f>
        <v>Autorizado por</v>
      </c>
      <c r="J54" s="2465"/>
      <c r="K54" s="929"/>
      <c r="L54" s="925"/>
    </row>
    <row r="55" spans="1:13" s="926" customFormat="1" ht="9.75" customHeight="1" x14ac:dyDescent="0.25">
      <c r="A55" s="904"/>
      <c r="B55" s="927"/>
      <c r="C55" s="874"/>
      <c r="D55" s="874"/>
      <c r="E55" s="928"/>
      <c r="F55" s="874"/>
      <c r="G55" s="874"/>
      <c r="H55" s="928"/>
      <c r="I55" s="874"/>
      <c r="J55" s="874"/>
      <c r="K55" s="929"/>
      <c r="L55" s="925"/>
    </row>
    <row r="56" spans="1:13" s="926" customFormat="1" ht="15" x14ac:dyDescent="0.25">
      <c r="A56" s="904"/>
      <c r="B56" s="927"/>
      <c r="C56" s="2466" t="s">
        <v>496</v>
      </c>
      <c r="D56" s="2466"/>
      <c r="E56" s="930"/>
      <c r="F56" s="2466" t="s">
        <v>491</v>
      </c>
      <c r="G56" s="2466"/>
      <c r="H56" s="904"/>
      <c r="I56" s="2466" t="s">
        <v>733</v>
      </c>
      <c r="J56" s="2466"/>
      <c r="K56" s="904"/>
      <c r="L56" s="925"/>
    </row>
    <row r="57" spans="1:13" s="926" customFormat="1" ht="15" x14ac:dyDescent="0.25">
      <c r="A57" s="904"/>
      <c r="B57" s="927"/>
      <c r="C57" s="2465" t="str">
        <f>'Datos Generales'!C17</f>
        <v>Puesto que ocupa</v>
      </c>
      <c r="D57" s="2465"/>
      <c r="E57" s="889"/>
      <c r="F57" s="2465" t="str">
        <f>'Datos Generales'!D17</f>
        <v>Puesto que ocupa</v>
      </c>
      <c r="G57" s="2465"/>
      <c r="H57" s="885"/>
      <c r="I57" s="2465" t="str">
        <f>'Datos Generales'!E17</f>
        <v>Puesto que ocupa</v>
      </c>
      <c r="J57" s="2465"/>
      <c r="K57" s="904"/>
      <c r="L57" s="925"/>
    </row>
    <row r="58" spans="1:13" ht="11.25" customHeight="1" x14ac:dyDescent="0.25">
      <c r="A58" s="891"/>
      <c r="B58" s="903"/>
      <c r="C58" s="877"/>
      <c r="D58" s="877"/>
      <c r="E58" s="931"/>
      <c r="F58" s="932"/>
      <c r="G58" s="932"/>
      <c r="H58" s="891"/>
      <c r="I58" s="932"/>
      <c r="J58" s="932"/>
      <c r="K58" s="891"/>
      <c r="L58" s="899"/>
    </row>
    <row r="59" spans="1:13" x14ac:dyDescent="0.25">
      <c r="A59" s="891"/>
      <c r="B59" s="903"/>
      <c r="C59" s="2467">
        <v>45299</v>
      </c>
      <c r="D59" s="2467"/>
      <c r="E59" s="930"/>
      <c r="F59" s="2467">
        <v>45299</v>
      </c>
      <c r="G59" s="2467"/>
      <c r="H59" s="904"/>
      <c r="I59" s="2467">
        <v>45303</v>
      </c>
      <c r="J59" s="2467"/>
      <c r="K59" s="891"/>
      <c r="L59" s="899"/>
    </row>
    <row r="60" spans="1:13" x14ac:dyDescent="0.25">
      <c r="A60" s="891"/>
      <c r="B60" s="903"/>
      <c r="C60" s="2465" t="s">
        <v>287</v>
      </c>
      <c r="D60" s="2465"/>
      <c r="E60" s="889"/>
      <c r="F60" s="2465" t="s">
        <v>288</v>
      </c>
      <c r="G60" s="2465"/>
      <c r="H60" s="885"/>
      <c r="I60" s="2465" t="s">
        <v>300</v>
      </c>
      <c r="J60" s="2465"/>
      <c r="K60" s="891"/>
      <c r="L60" s="899"/>
    </row>
    <row r="61" spans="1:13" ht="9.75" customHeight="1" x14ac:dyDescent="0.25">
      <c r="A61" s="891"/>
      <c r="B61" s="903"/>
      <c r="C61" s="874"/>
      <c r="D61" s="874"/>
      <c r="E61" s="930"/>
      <c r="F61" s="874"/>
      <c r="G61" s="874"/>
      <c r="H61" s="904"/>
      <c r="I61" s="874"/>
      <c r="J61" s="874"/>
      <c r="K61" s="891"/>
      <c r="L61" s="899"/>
    </row>
    <row r="62" spans="1:13" ht="12.75" customHeight="1" x14ac:dyDescent="0.25">
      <c r="A62" s="891"/>
      <c r="B62" s="933"/>
      <c r="C62" s="1647"/>
      <c r="D62" s="1647"/>
      <c r="E62" s="1648"/>
      <c r="F62" s="1647"/>
      <c r="G62" s="1647"/>
      <c r="H62" s="1649"/>
      <c r="I62" s="1647"/>
      <c r="J62" s="2464" t="s">
        <v>51</v>
      </c>
      <c r="K62" s="2464"/>
      <c r="L62" s="899"/>
    </row>
    <row r="63" spans="1:13" ht="4.5" customHeight="1" x14ac:dyDescent="0.25">
      <c r="A63" s="891"/>
      <c r="B63" s="933"/>
      <c r="C63" s="934"/>
      <c r="D63" s="934"/>
      <c r="E63" s="934"/>
      <c r="F63" s="935"/>
      <c r="G63" s="935"/>
      <c r="H63" s="913"/>
      <c r="I63" s="915"/>
      <c r="L63" s="919"/>
    </row>
    <row r="64" spans="1:13" x14ac:dyDescent="0.25">
      <c r="A64" s="891"/>
      <c r="B64" s="891"/>
      <c r="C64" s="931"/>
      <c r="D64" s="931"/>
      <c r="E64" s="931"/>
      <c r="F64" s="799"/>
      <c r="H64" s="931"/>
      <c r="I64" s="799"/>
      <c r="J64" s="936"/>
      <c r="K64" s="799"/>
      <c r="L64" s="891"/>
      <c r="M64" s="891"/>
    </row>
    <row r="65" spans="1:13" x14ac:dyDescent="0.25">
      <c r="A65" s="891"/>
      <c r="B65" s="891"/>
      <c r="C65" s="918"/>
      <c r="D65" s="918"/>
      <c r="E65" s="918"/>
      <c r="F65" s="918"/>
      <c r="G65" s="918"/>
      <c r="H65" s="909"/>
      <c r="I65" s="909"/>
      <c r="J65" s="909"/>
      <c r="K65" s="937"/>
      <c r="L65" s="937"/>
      <c r="M65" s="937"/>
    </row>
    <row r="66" spans="1:13" x14ac:dyDescent="0.25">
      <c r="A66" s="891"/>
      <c r="B66" s="891"/>
      <c r="C66" s="891"/>
      <c r="D66" s="891"/>
      <c r="E66" s="891"/>
      <c r="F66" s="891"/>
      <c r="G66" s="891"/>
      <c r="H66" s="909"/>
      <c r="I66" s="909"/>
      <c r="J66" s="909"/>
      <c r="K66" s="937"/>
      <c r="L66" s="909"/>
      <c r="M66" s="909"/>
    </row>
    <row r="67" spans="1:13" x14ac:dyDescent="0.25">
      <c r="A67" s="891"/>
      <c r="H67" s="909"/>
      <c r="I67" s="909"/>
      <c r="J67" s="909"/>
      <c r="K67" s="937"/>
      <c r="L67" s="909"/>
      <c r="M67" s="909"/>
    </row>
    <row r="68" spans="1:13" x14ac:dyDescent="0.25">
      <c r="A68" s="891"/>
      <c r="H68" s="909"/>
      <c r="I68" s="909"/>
      <c r="J68" s="909"/>
      <c r="L68" s="909"/>
      <c r="M68" s="909"/>
    </row>
    <row r="69" spans="1:13" x14ac:dyDescent="0.25">
      <c r="A69" s="891"/>
      <c r="H69" s="909"/>
      <c r="I69" s="909"/>
      <c r="J69" s="909"/>
      <c r="K69" s="937"/>
      <c r="L69" s="909"/>
      <c r="M69" s="909"/>
    </row>
    <row r="70" spans="1:13" x14ac:dyDescent="0.25">
      <c r="A70" s="891"/>
      <c r="H70" s="909"/>
      <c r="I70" s="909"/>
      <c r="J70" s="909"/>
      <c r="K70" s="937"/>
      <c r="L70" s="909"/>
      <c r="M70" s="909"/>
    </row>
    <row r="71" spans="1:13" x14ac:dyDescent="0.25">
      <c r="A71" s="891"/>
      <c r="H71" s="909"/>
      <c r="I71" s="909"/>
      <c r="J71" s="909"/>
      <c r="K71" s="937"/>
      <c r="L71" s="909"/>
      <c r="M71" s="909"/>
    </row>
    <row r="72" spans="1:13" x14ac:dyDescent="0.25">
      <c r="A72" s="891"/>
      <c r="K72" s="891"/>
    </row>
    <row r="73" spans="1:13" x14ac:dyDescent="0.25">
      <c r="A73" s="891"/>
      <c r="K73" s="891"/>
    </row>
    <row r="74" spans="1:13" x14ac:dyDescent="0.25">
      <c r="A74" s="891"/>
      <c r="K74" s="891"/>
    </row>
    <row r="75" spans="1:13" x14ac:dyDescent="0.25">
      <c r="A75" s="891"/>
      <c r="K75" s="891"/>
    </row>
    <row r="76" spans="1:13" x14ac:dyDescent="0.25">
      <c r="A76" s="891"/>
      <c r="K76" s="891"/>
    </row>
    <row r="77" spans="1:13" x14ac:dyDescent="0.25">
      <c r="A77" s="891"/>
      <c r="K77" s="891"/>
    </row>
    <row r="78" spans="1:13" x14ac:dyDescent="0.25">
      <c r="K78" s="891"/>
    </row>
    <row r="79" spans="1:13" x14ac:dyDescent="0.25">
      <c r="K79" s="891"/>
    </row>
    <row r="80" spans="1:13" x14ac:dyDescent="0.25">
      <c r="K80" s="891"/>
    </row>
    <row r="81" spans="11:11" x14ac:dyDescent="0.25">
      <c r="K81" s="891"/>
    </row>
    <row r="82" spans="11:11" x14ac:dyDescent="0.25">
      <c r="K82" s="891"/>
    </row>
    <row r="83" spans="11:11" x14ac:dyDescent="0.25">
      <c r="K83" s="891"/>
    </row>
    <row r="84" spans="11:11" x14ac:dyDescent="0.25">
      <c r="K84" s="891"/>
    </row>
    <row r="85" spans="11:11" x14ac:dyDescent="0.25">
      <c r="K85" s="891"/>
    </row>
    <row r="86" spans="11:11" x14ac:dyDescent="0.25">
      <c r="K86" s="891"/>
    </row>
    <row r="87" spans="11:11" x14ac:dyDescent="0.25">
      <c r="K87" s="891"/>
    </row>
    <row r="88" spans="11:11" x14ac:dyDescent="0.25">
      <c r="K88" s="891"/>
    </row>
    <row r="89" spans="11:11" x14ac:dyDescent="0.25">
      <c r="K89" s="891"/>
    </row>
    <row r="90" spans="11:11" x14ac:dyDescent="0.25">
      <c r="K90" s="891"/>
    </row>
    <row r="91" spans="11:11" x14ac:dyDescent="0.25">
      <c r="K91" s="891"/>
    </row>
    <row r="92" spans="11:11" x14ac:dyDescent="0.25">
      <c r="K92" s="891"/>
    </row>
    <row r="93" spans="11:11" x14ac:dyDescent="0.25">
      <c r="K93" s="891"/>
    </row>
    <row r="94" spans="11:11" x14ac:dyDescent="0.25">
      <c r="K94" s="891"/>
    </row>
    <row r="95" spans="11:11" x14ac:dyDescent="0.25">
      <c r="K95" s="891"/>
    </row>
    <row r="96" spans="11:11" x14ac:dyDescent="0.25">
      <c r="K96" s="891"/>
    </row>
    <row r="97" spans="11:11" x14ac:dyDescent="0.25">
      <c r="K97" s="891"/>
    </row>
    <row r="98" spans="11:11" x14ac:dyDescent="0.25">
      <c r="K98" s="891"/>
    </row>
    <row r="99" spans="11:11" x14ac:dyDescent="0.25">
      <c r="K99" s="891"/>
    </row>
    <row r="100" spans="11:11" x14ac:dyDescent="0.25">
      <c r="K100" s="891"/>
    </row>
    <row r="101" spans="11:11" x14ac:dyDescent="0.25">
      <c r="K101" s="891"/>
    </row>
    <row r="102" spans="11:11" x14ac:dyDescent="0.25">
      <c r="K102" s="891"/>
    </row>
    <row r="103" spans="11:11" x14ac:dyDescent="0.25">
      <c r="K103" s="891"/>
    </row>
    <row r="104" spans="11:11" x14ac:dyDescent="0.25">
      <c r="K104" s="891"/>
    </row>
    <row r="105" spans="11:11" x14ac:dyDescent="0.25">
      <c r="K105" s="891"/>
    </row>
    <row r="106" spans="11:11" x14ac:dyDescent="0.25">
      <c r="K106" s="891"/>
    </row>
    <row r="107" spans="11:11" x14ac:dyDescent="0.25">
      <c r="K107" s="891"/>
    </row>
    <row r="108" spans="11:11" x14ac:dyDescent="0.25">
      <c r="K108" s="891"/>
    </row>
    <row r="109" spans="11:11" x14ac:dyDescent="0.25">
      <c r="K109" s="891"/>
    </row>
    <row r="110" spans="11:11" x14ac:dyDescent="0.25">
      <c r="K110" s="891"/>
    </row>
    <row r="111" spans="11:11" x14ac:dyDescent="0.25">
      <c r="K111" s="891"/>
    </row>
    <row r="112" spans="11:11" x14ac:dyDescent="0.25">
      <c r="K112" s="891"/>
    </row>
    <row r="113" spans="11:11" x14ac:dyDescent="0.25">
      <c r="K113" s="891"/>
    </row>
    <row r="114" spans="11:11" x14ac:dyDescent="0.25">
      <c r="K114" s="891"/>
    </row>
    <row r="115" spans="11:11" x14ac:dyDescent="0.25">
      <c r="K115" s="891"/>
    </row>
    <row r="116" spans="11:11" x14ac:dyDescent="0.25">
      <c r="K116" s="891"/>
    </row>
    <row r="117" spans="11:11" x14ac:dyDescent="0.25">
      <c r="K117" s="891"/>
    </row>
    <row r="118" spans="11:11" x14ac:dyDescent="0.25">
      <c r="K118" s="891"/>
    </row>
    <row r="119" spans="11:11" x14ac:dyDescent="0.25">
      <c r="K119" s="891"/>
    </row>
    <row r="120" spans="11:11" x14ac:dyDescent="0.25">
      <c r="K120" s="891"/>
    </row>
    <row r="121" spans="11:11" x14ac:dyDescent="0.25">
      <c r="K121" s="891"/>
    </row>
  </sheetData>
  <sheetProtection formatColumns="0" formatRows="0" insertColumns="0" insertRows="0"/>
  <protectedRanges>
    <protectedRange sqref="I16:I18" name="Rango1"/>
    <protectedRange sqref="G53 I53 C53" name="Rango1_2_1"/>
  </protectedRanges>
  <mergeCells count="38">
    <mergeCell ref="H26:I26"/>
    <mergeCell ref="H31:I31"/>
    <mergeCell ref="H32:I32"/>
    <mergeCell ref="C57:D57"/>
    <mergeCell ref="F56:G56"/>
    <mergeCell ref="I56:J56"/>
    <mergeCell ref="F57:G57"/>
    <mergeCell ref="I57:J57"/>
    <mergeCell ref="H47:I47"/>
    <mergeCell ref="H35:I35"/>
    <mergeCell ref="H39:I39"/>
    <mergeCell ref="H42:I42"/>
    <mergeCell ref="H44:I44"/>
    <mergeCell ref="J62:K62"/>
    <mergeCell ref="C54:D54"/>
    <mergeCell ref="I54:J54"/>
    <mergeCell ref="F54:G54"/>
    <mergeCell ref="F53:G53"/>
    <mergeCell ref="C53:D53"/>
    <mergeCell ref="C56:D56"/>
    <mergeCell ref="C60:D60"/>
    <mergeCell ref="F60:G60"/>
    <mergeCell ref="I60:J60"/>
    <mergeCell ref="I53:J53"/>
    <mergeCell ref="C59:D59"/>
    <mergeCell ref="F59:G59"/>
    <mergeCell ref="I59:J59"/>
    <mergeCell ref="B6:K6"/>
    <mergeCell ref="H14:I14"/>
    <mergeCell ref="B8:K8"/>
    <mergeCell ref="D14:G14"/>
    <mergeCell ref="D10:F10"/>
    <mergeCell ref="I10:K10"/>
    <mergeCell ref="D16:G16"/>
    <mergeCell ref="H16:I16"/>
    <mergeCell ref="B7:K7"/>
    <mergeCell ref="H22:I22"/>
    <mergeCell ref="H25:I25"/>
  </mergeCells>
  <dataValidations count="2">
    <dataValidation type="list" allowBlank="1" showInputMessage="1" showErrorMessage="1" errorTitle="Entrada no válida" promptTitle="Incorporación en el SIGEF" prompt="Indique si la cuenta está incorporada en el SIGEF" sqref="E18">
      <formula1>$N$19:$N$20</formula1>
    </dataValidation>
    <dataValidation type="list" allowBlank="1" showInputMessage="1" showErrorMessage="1" errorTitle="Entrada no valida" error="Indique el tipo de moneda de la cuenta según la lista desplegable" promptTitle="Tipo de Moneda" prompt="Indique el tipo de moneda de la cuenta" sqref="J16:J17">
      <formula1>$O$18:$O$20</formula1>
    </dataValidation>
  </dataValidations>
  <printOptions horizontalCentered="1"/>
  <pageMargins left="0" right="0" top="0.35433070866141736" bottom="0.19685039370078741" header="0.11811023622047245" footer="0.11811023622047245"/>
  <pageSetup scale="95" orientation="portrait" r:id="rId1"/>
  <headerFooter>
    <oddFooter>&amp;R&amp;P/&amp;N  &amp;D  &amp;T</oddFooter>
  </headerFooter>
  <ignoredErrors>
    <ignoredError sqref="D12:G12 C54:J55 H12:I12 J12:K12 C57:J58 C60:J60 J44 J28"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4" workbookViewId="0">
      <selection activeCell="I16" sqref="I16"/>
    </sheetView>
  </sheetViews>
  <sheetFormatPr baseColWidth="10" defaultRowHeight="15" x14ac:dyDescent="0.25"/>
  <cols>
    <col min="1" max="1" width="11.42578125" style="78" customWidth="1"/>
    <col min="2" max="2" width="8.140625" customWidth="1"/>
    <col min="3" max="3" width="13.85546875" customWidth="1"/>
    <col min="4" max="4" width="16" customWidth="1"/>
    <col min="5" max="5" width="18.140625" customWidth="1"/>
    <col min="6" max="6" width="35" customWidth="1"/>
    <col min="7" max="7" width="13.5703125" customWidth="1"/>
    <col min="8" max="8" width="14.140625" customWidth="1"/>
    <col min="9" max="9" width="17.7109375" customWidth="1"/>
    <col min="10" max="10" width="15.5703125" customWidth="1"/>
    <col min="11" max="11" width="11.42578125" style="78"/>
  </cols>
  <sheetData>
    <row r="1" spans="1:12" s="78" customFormat="1" x14ac:dyDescent="0.25">
      <c r="A1" s="170"/>
      <c r="B1" s="813"/>
      <c r="C1" s="14"/>
      <c r="D1" s="14"/>
      <c r="E1" s="14"/>
      <c r="F1" s="1471"/>
      <c r="G1" s="14"/>
      <c r="H1" s="14"/>
      <c r="I1" s="14"/>
      <c r="J1" s="1471"/>
      <c r="K1" s="170"/>
    </row>
    <row r="2" spans="1:12" x14ac:dyDescent="0.25">
      <c r="A2" s="292"/>
      <c r="B2" s="570"/>
      <c r="C2" s="44"/>
      <c r="D2" s="44"/>
      <c r="E2" s="321"/>
      <c r="F2" s="364"/>
      <c r="G2" s="44"/>
      <c r="H2" s="44"/>
      <c r="I2" s="44"/>
      <c r="J2" s="101"/>
      <c r="K2" s="292"/>
    </row>
    <row r="3" spans="1:12" ht="18.75" x14ac:dyDescent="0.3">
      <c r="A3" s="2625"/>
      <c r="B3" s="2625"/>
      <c r="C3" s="2625"/>
      <c r="D3" s="2625"/>
      <c r="E3" s="2625"/>
      <c r="F3" s="2625"/>
      <c r="G3" s="2625"/>
      <c r="H3" s="2625"/>
      <c r="I3" s="2625"/>
      <c r="J3" s="2625"/>
      <c r="K3" s="2625"/>
      <c r="L3" s="78"/>
    </row>
    <row r="4" spans="1:12" ht="18.75" x14ac:dyDescent="0.3">
      <c r="A4" s="2494" t="s">
        <v>27</v>
      </c>
      <c r="B4" s="2494"/>
      <c r="C4" s="2494"/>
      <c r="D4" s="2494"/>
      <c r="E4" s="2494"/>
      <c r="F4" s="2494"/>
      <c r="G4" s="2494"/>
      <c r="H4" s="2494"/>
      <c r="I4" s="2494"/>
      <c r="J4" s="2494"/>
      <c r="K4" s="2494"/>
      <c r="L4" s="78"/>
    </row>
    <row r="5" spans="1:12" ht="15.75" x14ac:dyDescent="0.25">
      <c r="A5" s="2630" t="s">
        <v>383</v>
      </c>
      <c r="B5" s="2630"/>
      <c r="C5" s="2630"/>
      <c r="D5" s="2630"/>
      <c r="E5" s="2630"/>
      <c r="F5" s="2630"/>
      <c r="G5" s="2630"/>
      <c r="H5" s="2630"/>
      <c r="I5" s="2630"/>
      <c r="J5" s="2630"/>
      <c r="K5" s="2630"/>
      <c r="L5" s="78"/>
    </row>
    <row r="6" spans="1:12" ht="15.75" x14ac:dyDescent="0.25">
      <c r="A6" s="2633" t="s">
        <v>157</v>
      </c>
      <c r="B6" s="2633"/>
      <c r="C6" s="2633"/>
      <c r="D6" s="2633"/>
      <c r="E6" s="2633"/>
      <c r="F6" s="2633"/>
      <c r="G6" s="2633"/>
      <c r="H6" s="2633"/>
      <c r="I6" s="2633"/>
      <c r="J6" s="2633"/>
      <c r="K6" s="2633"/>
      <c r="L6" s="78"/>
    </row>
    <row r="7" spans="1:12" ht="15.75" x14ac:dyDescent="0.25">
      <c r="A7" s="2636"/>
      <c r="B7" s="2636"/>
      <c r="C7" s="2636"/>
      <c r="D7" s="2636"/>
      <c r="E7" s="2636"/>
      <c r="F7" s="2636"/>
      <c r="G7" s="2636"/>
      <c r="H7" s="2636"/>
      <c r="I7" s="2636"/>
      <c r="J7" s="2636"/>
      <c r="K7" s="2636"/>
      <c r="L7" s="78"/>
    </row>
    <row r="8" spans="1:12" ht="18.75" x14ac:dyDescent="0.3">
      <c r="A8" s="292"/>
      <c r="B8" s="1689"/>
      <c r="C8" s="31"/>
      <c r="D8" s="1690" t="s">
        <v>32</v>
      </c>
      <c r="E8" s="2638" t="s">
        <v>820</v>
      </c>
      <c r="F8" s="2638"/>
      <c r="G8" s="1690" t="s">
        <v>252</v>
      </c>
      <c r="H8" s="1691">
        <v>45291</v>
      </c>
      <c r="I8" s="206"/>
      <c r="J8" s="1692"/>
      <c r="K8" s="292"/>
    </row>
    <row r="9" spans="1:12" ht="18.75" x14ac:dyDescent="0.3">
      <c r="A9" s="292"/>
      <c r="B9" s="1689"/>
      <c r="C9" s="31"/>
      <c r="D9" s="1690"/>
      <c r="E9" s="769"/>
      <c r="F9" s="769"/>
      <c r="G9" s="1690"/>
      <c r="H9" s="1693"/>
      <c r="I9" s="206"/>
      <c r="J9" s="1692"/>
      <c r="K9" s="292"/>
    </row>
    <row r="10" spans="1:12" ht="18.75" x14ac:dyDescent="0.3">
      <c r="A10" s="292"/>
      <c r="B10" s="1689"/>
      <c r="C10" s="1690" t="s">
        <v>16</v>
      </c>
      <c r="D10" s="1694" t="s">
        <v>481</v>
      </c>
      <c r="E10" s="1690" t="s">
        <v>28</v>
      </c>
      <c r="F10" s="1694" t="s">
        <v>482</v>
      </c>
      <c r="G10" s="1690" t="s">
        <v>20</v>
      </c>
      <c r="H10" s="1694" t="s">
        <v>483</v>
      </c>
      <c r="I10" s="1690" t="s">
        <v>22</v>
      </c>
      <c r="J10" s="1694" t="s">
        <v>484</v>
      </c>
      <c r="K10" s="292"/>
    </row>
    <row r="11" spans="1:12" ht="18.75" x14ac:dyDescent="0.3">
      <c r="A11" s="292"/>
      <c r="B11" s="1689"/>
      <c r="C11" s="31"/>
      <c r="D11" s="31"/>
      <c r="E11" s="31"/>
      <c r="F11" s="1695"/>
      <c r="G11" s="31"/>
      <c r="H11" s="31"/>
      <c r="I11" s="16"/>
      <c r="J11" s="1696"/>
      <c r="K11" s="292"/>
    </row>
    <row r="12" spans="1:12" ht="30" x14ac:dyDescent="0.3">
      <c r="A12" s="292"/>
      <c r="B12" s="1689"/>
      <c r="C12" s="1697" t="s">
        <v>270</v>
      </c>
      <c r="D12" s="2639"/>
      <c r="E12" s="2639"/>
      <c r="F12" s="2640" t="s">
        <v>384</v>
      </c>
      <c r="G12" s="2641"/>
      <c r="H12" s="1698" t="s">
        <v>821</v>
      </c>
      <c r="I12" s="16"/>
      <c r="J12" s="1696"/>
      <c r="K12" s="292"/>
    </row>
    <row r="13" spans="1:12" ht="14.25" customHeight="1" x14ac:dyDescent="0.3">
      <c r="A13" s="292"/>
      <c r="B13" s="1689"/>
      <c r="C13" s="47"/>
      <c r="D13" s="47"/>
      <c r="E13" s="47"/>
      <c r="F13" s="1695"/>
      <c r="G13" s="47"/>
      <c r="H13" s="47"/>
      <c r="I13" s="16"/>
      <c r="J13" s="1696"/>
      <c r="K13" s="292"/>
    </row>
    <row r="14" spans="1:12" ht="8.25" customHeight="1" x14ac:dyDescent="0.3">
      <c r="A14" s="292"/>
      <c r="B14" s="1689"/>
      <c r="C14" s="47"/>
      <c r="D14" s="47"/>
      <c r="E14" s="16"/>
      <c r="F14" s="1785"/>
      <c r="G14" s="47"/>
      <c r="H14" s="47"/>
      <c r="I14" s="1786"/>
      <c r="J14" s="1787"/>
      <c r="K14" s="292"/>
    </row>
    <row r="15" spans="1:12" ht="28.5" x14ac:dyDescent="0.25">
      <c r="A15" s="1699"/>
      <c r="B15" s="1849" t="s">
        <v>103</v>
      </c>
      <c r="C15" s="1850" t="s">
        <v>314</v>
      </c>
      <c r="D15" s="1851" t="s">
        <v>271</v>
      </c>
      <c r="E15" s="1850" t="s">
        <v>238</v>
      </c>
      <c r="F15" s="1852" t="s">
        <v>385</v>
      </c>
      <c r="G15" s="1853" t="s">
        <v>151</v>
      </c>
      <c r="H15" s="1853" t="s">
        <v>152</v>
      </c>
      <c r="I15" s="1854" t="s">
        <v>315</v>
      </c>
      <c r="J15" s="1855" t="s">
        <v>86</v>
      </c>
      <c r="K15" s="1699"/>
    </row>
    <row r="16" spans="1:12" x14ac:dyDescent="0.25">
      <c r="A16" s="292"/>
      <c r="B16" s="1700">
        <v>1</v>
      </c>
      <c r="C16" s="1186"/>
      <c r="D16" s="1187"/>
      <c r="E16" s="1701" t="s">
        <v>822</v>
      </c>
      <c r="F16" s="1702" t="s">
        <v>823</v>
      </c>
      <c r="G16" s="1703">
        <v>1512901.6</v>
      </c>
      <c r="H16" s="1703"/>
      <c r="I16" s="1865" t="s">
        <v>142</v>
      </c>
      <c r="J16" s="1191"/>
      <c r="K16" s="292"/>
    </row>
    <row r="17" spans="1:11" x14ac:dyDescent="0.25">
      <c r="A17" s="292"/>
      <c r="B17" s="1700">
        <v>2</v>
      </c>
      <c r="C17" s="1186"/>
      <c r="D17" s="1187"/>
      <c r="E17" s="1701" t="s">
        <v>844</v>
      </c>
      <c r="F17" s="1704" t="s">
        <v>845</v>
      </c>
      <c r="G17" s="1703"/>
      <c r="H17" s="1703">
        <v>1512901.6</v>
      </c>
      <c r="I17" s="1190"/>
      <c r="J17" s="1191"/>
      <c r="K17" s="292"/>
    </row>
    <row r="18" spans="1:11" ht="61.5" customHeight="1" x14ac:dyDescent="0.25">
      <c r="A18" s="292"/>
      <c r="B18" s="1700"/>
      <c r="C18" s="1192"/>
      <c r="D18" s="1193"/>
      <c r="E18" s="1840" t="s">
        <v>846</v>
      </c>
      <c r="F18" s="1856" t="s">
        <v>847</v>
      </c>
      <c r="G18" s="1190"/>
      <c r="H18" s="1190"/>
      <c r="I18" s="1190"/>
      <c r="J18" s="1191"/>
      <c r="K18" s="292"/>
    </row>
    <row r="19" spans="1:11" x14ac:dyDescent="0.25">
      <c r="A19" s="292"/>
      <c r="B19" s="1857"/>
      <c r="C19" s="1858"/>
      <c r="D19" s="1858"/>
      <c r="E19" s="1858"/>
      <c r="F19" s="1859" t="s">
        <v>58</v>
      </c>
      <c r="G19" s="1860">
        <f>SUM(G16:G17)</f>
        <v>1512901.6</v>
      </c>
      <c r="H19" s="1860">
        <f>SUM(H16:H17)</f>
        <v>1512901.6</v>
      </c>
      <c r="I19" s="1861"/>
      <c r="J19" s="1862"/>
      <c r="K19" s="292"/>
    </row>
    <row r="20" spans="1:11" x14ac:dyDescent="0.25">
      <c r="A20" s="292"/>
      <c r="B20" s="1705"/>
      <c r="C20" s="1690"/>
      <c r="D20" s="1690"/>
      <c r="E20" s="1690"/>
      <c r="F20" s="1695"/>
      <c r="G20" s="1706"/>
      <c r="H20" s="1706"/>
      <c r="I20" s="1706"/>
      <c r="J20" s="1707" t="s">
        <v>188</v>
      </c>
      <c r="K20" s="292"/>
    </row>
    <row r="21" spans="1:11" x14ac:dyDescent="0.25">
      <c r="A21" s="292"/>
      <c r="B21" s="1180"/>
      <c r="C21" s="1690"/>
      <c r="D21" s="1690"/>
      <c r="E21" s="1690"/>
      <c r="F21" s="1695"/>
      <c r="G21" s="1706"/>
      <c r="H21" s="1706"/>
      <c r="I21" s="1706"/>
      <c r="J21" s="1707"/>
      <c r="K21" s="292"/>
    </row>
    <row r="22" spans="1:11" x14ac:dyDescent="0.25">
      <c r="A22" s="292"/>
      <c r="B22" s="570"/>
      <c r="C22" s="43"/>
      <c r="D22" s="43"/>
      <c r="E22" s="43"/>
      <c r="F22" s="72"/>
      <c r="G22" s="43"/>
      <c r="H22" s="43"/>
      <c r="I22" s="43"/>
      <c r="J22" s="72"/>
      <c r="K22" s="292"/>
    </row>
    <row r="23" spans="1:11" x14ac:dyDescent="0.25">
      <c r="A23" s="292"/>
      <c r="B23" s="570"/>
      <c r="C23" s="2554" t="s">
        <v>510</v>
      </c>
      <c r="D23" s="2554"/>
      <c r="E23" s="1708"/>
      <c r="F23" s="1672" t="s">
        <v>827</v>
      </c>
      <c r="G23" s="1709"/>
      <c r="H23" s="16"/>
      <c r="I23" s="2554" t="s">
        <v>501</v>
      </c>
      <c r="J23" s="2554"/>
      <c r="K23" s="292"/>
    </row>
    <row r="24" spans="1:11" x14ac:dyDescent="0.25">
      <c r="A24" s="292"/>
      <c r="B24" s="570"/>
      <c r="C24" s="2745" t="s">
        <v>6</v>
      </c>
      <c r="D24" s="2745"/>
      <c r="E24" s="1708"/>
      <c r="F24" s="1671" t="s">
        <v>7</v>
      </c>
      <c r="G24" s="406"/>
      <c r="H24" s="47"/>
      <c r="I24" s="2555" t="s">
        <v>286</v>
      </c>
      <c r="J24" s="2555"/>
      <c r="K24" s="292"/>
    </row>
    <row r="25" spans="1:11" x14ac:dyDescent="0.25">
      <c r="A25" s="292"/>
      <c r="B25" s="570"/>
      <c r="C25" s="2554" t="s">
        <v>488</v>
      </c>
      <c r="D25" s="2554"/>
      <c r="E25" s="1708"/>
      <c r="F25" s="1672" t="s">
        <v>496</v>
      </c>
      <c r="G25" s="1709"/>
      <c r="H25" s="16"/>
      <c r="I25" s="2554" t="s">
        <v>507</v>
      </c>
      <c r="J25" s="2554"/>
      <c r="K25" s="292"/>
    </row>
    <row r="26" spans="1:11" x14ac:dyDescent="0.25">
      <c r="A26" s="292"/>
      <c r="B26" s="570"/>
      <c r="C26" s="2745" t="s">
        <v>285</v>
      </c>
      <c r="D26" s="2745"/>
      <c r="E26" s="1708"/>
      <c r="F26" s="1671" t="str">
        <f>'[1]Datos Generales'!C16</f>
        <v>Preparado por</v>
      </c>
      <c r="G26" s="406"/>
      <c r="H26" s="47"/>
      <c r="I26" s="2555" t="str">
        <f>'[1]Datos Generales'!D16</f>
        <v>Revisado por</v>
      </c>
      <c r="J26" s="2555"/>
      <c r="K26" s="292"/>
    </row>
    <row r="27" spans="1:11" x14ac:dyDescent="0.25">
      <c r="A27" s="292"/>
      <c r="B27" s="570"/>
      <c r="C27" s="2621">
        <v>45299</v>
      </c>
      <c r="D27" s="2621"/>
      <c r="E27" s="1708"/>
      <c r="F27" s="1674">
        <v>45299</v>
      </c>
      <c r="G27" s="727"/>
      <c r="H27" s="1710"/>
      <c r="I27" s="2621">
        <v>45301</v>
      </c>
      <c r="J27" s="2621"/>
      <c r="K27" s="292"/>
    </row>
    <row r="28" spans="1:11" x14ac:dyDescent="0.25">
      <c r="A28" s="292"/>
      <c r="B28" s="570"/>
      <c r="C28" s="2556" t="s">
        <v>287</v>
      </c>
      <c r="D28" s="2556"/>
      <c r="E28" s="51"/>
      <c r="F28" s="1671" t="s">
        <v>288</v>
      </c>
      <c r="G28" s="406"/>
      <c r="H28" s="292"/>
      <c r="I28" s="2555" t="s">
        <v>300</v>
      </c>
      <c r="J28" s="2555"/>
      <c r="K28" s="292"/>
    </row>
    <row r="29" spans="1:11" s="78" customFormat="1" x14ac:dyDescent="0.25">
      <c r="A29" s="170"/>
      <c r="B29" s="570"/>
      <c r="C29" s="44"/>
      <c r="D29" s="14"/>
      <c r="E29" s="44"/>
      <c r="F29" s="101"/>
      <c r="G29" s="44"/>
      <c r="H29" s="44"/>
      <c r="I29" s="44"/>
      <c r="J29" s="101"/>
      <c r="K29" s="170"/>
    </row>
  </sheetData>
  <mergeCells count="20">
    <mergeCell ref="C27:D27"/>
    <mergeCell ref="I27:J27"/>
    <mergeCell ref="E8:F8"/>
    <mergeCell ref="D12:E12"/>
    <mergeCell ref="C28:D28"/>
    <mergeCell ref="I28:J28"/>
    <mergeCell ref="F12:G12"/>
    <mergeCell ref="C23:D23"/>
    <mergeCell ref="I23:J23"/>
    <mergeCell ref="C24:D24"/>
    <mergeCell ref="I24:J24"/>
    <mergeCell ref="C25:D25"/>
    <mergeCell ref="I25:J25"/>
    <mergeCell ref="C26:D26"/>
    <mergeCell ref="I26:J26"/>
    <mergeCell ref="A3:K3"/>
    <mergeCell ref="A4:K4"/>
    <mergeCell ref="A5:K5"/>
    <mergeCell ref="A6:K6"/>
    <mergeCell ref="A7:K7"/>
  </mergeCells>
  <pageMargins left="0.2" right="0.16" top="0.75" bottom="0.56000000000000005" header="0.3" footer="0.3"/>
  <pageSetup paperSize="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I16" sqref="I16"/>
    </sheetView>
  </sheetViews>
  <sheetFormatPr baseColWidth="10" defaultRowHeight="15" x14ac:dyDescent="0.25"/>
  <cols>
    <col min="1" max="1" width="11.42578125" style="78"/>
    <col min="2" max="2" width="6.42578125" customWidth="1"/>
    <col min="3" max="3" width="14" customWidth="1"/>
    <col min="4" max="4" width="16.28515625" customWidth="1"/>
    <col min="5" max="5" width="17.85546875" customWidth="1"/>
    <col min="6" max="6" width="35.85546875" customWidth="1"/>
    <col min="7" max="7" width="13.85546875" customWidth="1"/>
    <col min="8" max="8" width="14.28515625" customWidth="1"/>
    <col min="9" max="9" width="16.42578125" customWidth="1"/>
    <col min="10" max="10" width="17.7109375" customWidth="1"/>
    <col min="11" max="11" width="11.42578125" style="78"/>
  </cols>
  <sheetData>
    <row r="1" spans="1:12" s="78" customFormat="1" x14ac:dyDescent="0.25">
      <c r="A1" s="170"/>
      <c r="B1" s="813"/>
      <c r="C1" s="14"/>
      <c r="D1" s="14"/>
      <c r="E1" s="14"/>
      <c r="F1" s="1471"/>
      <c r="G1" s="14"/>
      <c r="H1" s="14"/>
      <c r="I1" s="14"/>
      <c r="J1" s="1471"/>
      <c r="K1" s="170"/>
    </row>
    <row r="2" spans="1:12" x14ac:dyDescent="0.25">
      <c r="A2" s="292"/>
      <c r="B2" s="570"/>
      <c r="C2" s="44"/>
      <c r="D2" s="44"/>
      <c r="E2" s="321"/>
      <c r="F2" s="364"/>
      <c r="G2" s="44"/>
      <c r="H2" s="44"/>
      <c r="I2" s="44"/>
      <c r="J2" s="101"/>
      <c r="K2" s="292"/>
      <c r="L2" s="78"/>
    </row>
    <row r="3" spans="1:12" ht="18.75" x14ac:dyDescent="0.3">
      <c r="A3" s="2625"/>
      <c r="B3" s="2625"/>
      <c r="C3" s="2625"/>
      <c r="D3" s="2625"/>
      <c r="E3" s="2625"/>
      <c r="F3" s="2625"/>
      <c r="G3" s="2625"/>
      <c r="H3" s="2625"/>
      <c r="I3" s="2625"/>
      <c r="J3" s="2625"/>
      <c r="K3" s="2625"/>
      <c r="L3" s="78"/>
    </row>
    <row r="4" spans="1:12" ht="18.75" x14ac:dyDescent="0.3">
      <c r="A4" s="2627" t="s">
        <v>27</v>
      </c>
      <c r="B4" s="2741"/>
      <c r="C4" s="2741"/>
      <c r="D4" s="2741"/>
      <c r="E4" s="2741"/>
      <c r="F4" s="2741"/>
      <c r="G4" s="2741"/>
      <c r="H4" s="2741"/>
      <c r="I4" s="2741"/>
      <c r="J4" s="2741"/>
      <c r="K4" s="2494"/>
      <c r="L4" s="78"/>
    </row>
    <row r="5" spans="1:12" ht="15.75" x14ac:dyDescent="0.25">
      <c r="A5" s="2629" t="s">
        <v>383</v>
      </c>
      <c r="B5" s="2742"/>
      <c r="C5" s="2742"/>
      <c r="D5" s="2742"/>
      <c r="E5" s="2742"/>
      <c r="F5" s="2742"/>
      <c r="G5" s="2742"/>
      <c r="H5" s="2742"/>
      <c r="I5" s="2742"/>
      <c r="J5" s="2742"/>
      <c r="K5" s="2630"/>
      <c r="L5" s="78"/>
    </row>
    <row r="6" spans="1:12" ht="15.75" x14ac:dyDescent="0.25">
      <c r="A6" s="2632" t="s">
        <v>157</v>
      </c>
      <c r="B6" s="2743"/>
      <c r="C6" s="2743"/>
      <c r="D6" s="2743"/>
      <c r="E6" s="2743"/>
      <c r="F6" s="2743"/>
      <c r="G6" s="2743"/>
      <c r="H6" s="2743"/>
      <c r="I6" s="2743"/>
      <c r="J6" s="2743"/>
      <c r="K6" s="2633"/>
      <c r="L6" s="78"/>
    </row>
    <row r="7" spans="1:12" ht="15.75" x14ac:dyDescent="0.25">
      <c r="A7" s="2635"/>
      <c r="B7" s="2744"/>
      <c r="C7" s="2744"/>
      <c r="D7" s="2744"/>
      <c r="E7" s="2744"/>
      <c r="F7" s="2744"/>
      <c r="G7" s="2744"/>
      <c r="H7" s="2744"/>
      <c r="I7" s="2744"/>
      <c r="J7" s="2744"/>
      <c r="K7" s="2636"/>
      <c r="L7" s="78"/>
    </row>
    <row r="8" spans="1:12" ht="18.75" x14ac:dyDescent="0.3">
      <c r="A8" s="292"/>
      <c r="B8" s="1689"/>
      <c r="C8" s="31"/>
      <c r="D8" s="1690" t="s">
        <v>32</v>
      </c>
      <c r="E8" s="2638" t="s">
        <v>480</v>
      </c>
      <c r="F8" s="2638"/>
      <c r="G8" s="1690" t="s">
        <v>252</v>
      </c>
      <c r="H8" s="1691">
        <v>45291</v>
      </c>
      <c r="I8" s="206"/>
      <c r="J8" s="1692"/>
      <c r="K8" s="292"/>
      <c r="L8" s="78"/>
    </row>
    <row r="9" spans="1:12" ht="18.75" x14ac:dyDescent="0.3">
      <c r="A9" s="292"/>
      <c r="B9" s="1689"/>
      <c r="C9" s="31"/>
      <c r="D9" s="1690"/>
      <c r="E9" s="769"/>
      <c r="F9" s="769"/>
      <c r="G9" s="1690"/>
      <c r="H9" s="1693"/>
      <c r="I9" s="206"/>
      <c r="J9" s="1692"/>
      <c r="K9" s="292"/>
      <c r="L9" s="78"/>
    </row>
    <row r="10" spans="1:12" ht="18.75" x14ac:dyDescent="0.3">
      <c r="A10" s="292"/>
      <c r="B10" s="1689"/>
      <c r="C10" s="1690" t="s">
        <v>16</v>
      </c>
      <c r="D10" s="1694" t="s">
        <v>481</v>
      </c>
      <c r="E10" s="1728" t="s">
        <v>28</v>
      </c>
      <c r="F10" s="1694" t="s">
        <v>482</v>
      </c>
      <c r="G10" s="1728" t="s">
        <v>20</v>
      </c>
      <c r="H10" s="1694" t="s">
        <v>483</v>
      </c>
      <c r="I10" s="1728" t="s">
        <v>22</v>
      </c>
      <c r="J10" s="1694" t="s">
        <v>484</v>
      </c>
      <c r="K10" s="292"/>
      <c r="L10" s="78"/>
    </row>
    <row r="11" spans="1:12" ht="18.75" x14ac:dyDescent="0.3">
      <c r="A11" s="292"/>
      <c r="B11" s="1689"/>
      <c r="C11" s="31"/>
      <c r="D11" s="31"/>
      <c r="E11" s="31"/>
      <c r="F11" s="1695"/>
      <c r="G11" s="31"/>
      <c r="H11" s="31"/>
      <c r="I11" s="16"/>
      <c r="J11" s="1696"/>
      <c r="K11" s="292"/>
      <c r="L11" s="78"/>
    </row>
    <row r="12" spans="1:12" ht="30" x14ac:dyDescent="0.3">
      <c r="A12" s="292"/>
      <c r="B12" s="1689"/>
      <c r="C12" s="1697" t="s">
        <v>270</v>
      </c>
      <c r="D12" s="2639"/>
      <c r="E12" s="2639"/>
      <c r="F12" s="2640" t="s">
        <v>384</v>
      </c>
      <c r="G12" s="2641"/>
      <c r="H12" s="1698" t="s">
        <v>821</v>
      </c>
      <c r="I12" s="16"/>
      <c r="J12" s="1696"/>
      <c r="K12" s="292"/>
      <c r="L12" s="78"/>
    </row>
    <row r="13" spans="1:12" ht="18.75" x14ac:dyDescent="0.3">
      <c r="A13" s="292"/>
      <c r="B13" s="1689"/>
      <c r="C13" s="47"/>
      <c r="D13" s="47"/>
      <c r="E13" s="47"/>
      <c r="F13" s="1695"/>
      <c r="G13" s="47"/>
      <c r="H13" s="47"/>
      <c r="I13" s="16"/>
      <c r="J13" s="1696"/>
      <c r="K13" s="292"/>
      <c r="L13" s="78"/>
    </row>
    <row r="14" spans="1:12" ht="18.75" x14ac:dyDescent="0.3">
      <c r="A14" s="292"/>
      <c r="B14" s="1689"/>
      <c r="C14" s="47"/>
      <c r="D14" s="47"/>
      <c r="E14" s="16"/>
      <c r="F14" s="1785"/>
      <c r="G14" s="47"/>
      <c r="H14" s="47"/>
      <c r="I14" s="1786"/>
      <c r="J14" s="1787"/>
      <c r="K14" s="292"/>
      <c r="L14" s="78"/>
    </row>
    <row r="15" spans="1:12" ht="25.5" x14ac:dyDescent="0.25">
      <c r="A15" s="1699"/>
      <c r="B15" s="1825" t="s">
        <v>103</v>
      </c>
      <c r="C15" s="1826" t="s">
        <v>314</v>
      </c>
      <c r="D15" s="1827" t="s">
        <v>271</v>
      </c>
      <c r="E15" s="1826" t="s">
        <v>238</v>
      </c>
      <c r="F15" s="1828" t="s">
        <v>385</v>
      </c>
      <c r="G15" s="1829" t="s">
        <v>151</v>
      </c>
      <c r="H15" s="1829" t="s">
        <v>152</v>
      </c>
      <c r="I15" s="1830" t="s">
        <v>315</v>
      </c>
      <c r="J15" s="1831" t="s">
        <v>86</v>
      </c>
      <c r="K15" s="1699"/>
      <c r="L15" s="78"/>
    </row>
    <row r="16" spans="1:12" x14ac:dyDescent="0.25">
      <c r="A16" s="292"/>
      <c r="B16" s="1700">
        <v>1</v>
      </c>
      <c r="C16" s="1779"/>
      <c r="D16" s="1780"/>
      <c r="E16" s="1701" t="s">
        <v>822</v>
      </c>
      <c r="F16" s="1702" t="s">
        <v>823</v>
      </c>
      <c r="G16" s="1703">
        <v>3081400</v>
      </c>
      <c r="H16" s="1703"/>
      <c r="I16" s="1865" t="s">
        <v>142</v>
      </c>
      <c r="J16" s="1191"/>
      <c r="K16" s="292"/>
      <c r="L16" s="78"/>
    </row>
    <row r="17" spans="1:12" x14ac:dyDescent="0.25">
      <c r="A17" s="292"/>
      <c r="B17" s="1700">
        <v>2</v>
      </c>
      <c r="C17" s="1779"/>
      <c r="D17" s="1780"/>
      <c r="E17" s="1701" t="s">
        <v>848</v>
      </c>
      <c r="F17" s="1702" t="s">
        <v>849</v>
      </c>
      <c r="G17" s="1703"/>
      <c r="H17" s="1703">
        <v>3081400</v>
      </c>
      <c r="I17" s="1190"/>
      <c r="J17" s="1191"/>
      <c r="K17" s="292"/>
      <c r="L17" s="78"/>
    </row>
    <row r="18" spans="1:12" ht="72" x14ac:dyDescent="0.25">
      <c r="A18" s="292"/>
      <c r="B18" s="1700"/>
      <c r="C18" s="1192"/>
      <c r="D18" s="1193"/>
      <c r="E18" s="1847" t="s">
        <v>850</v>
      </c>
      <c r="F18" s="1863" t="s">
        <v>851</v>
      </c>
      <c r="G18" s="1190"/>
      <c r="H18" s="1190"/>
      <c r="I18" s="1190"/>
      <c r="J18" s="1191"/>
      <c r="K18" s="292"/>
      <c r="L18" s="78"/>
    </row>
    <row r="19" spans="1:12" x14ac:dyDescent="0.25">
      <c r="A19" s="292"/>
      <c r="B19" s="1833"/>
      <c r="C19" s="1834"/>
      <c r="D19" s="1834"/>
      <c r="E19" s="1834"/>
      <c r="F19" s="1842" t="s">
        <v>58</v>
      </c>
      <c r="G19" s="1843">
        <f>SUM(G16:G17)</f>
        <v>3081400</v>
      </c>
      <c r="H19" s="1843">
        <f>SUM(H16:H17)</f>
        <v>3081400</v>
      </c>
      <c r="I19" s="1844"/>
      <c r="J19" s="1845"/>
      <c r="K19" s="292"/>
      <c r="L19" s="78"/>
    </row>
    <row r="20" spans="1:12" x14ac:dyDescent="0.25">
      <c r="A20" s="292"/>
      <c r="B20" s="1730"/>
      <c r="C20" s="1690"/>
      <c r="D20" s="1690"/>
      <c r="E20" s="1690"/>
      <c r="F20" s="1695"/>
      <c r="G20" s="1706"/>
      <c r="H20" s="1706"/>
      <c r="I20" s="1706"/>
      <c r="J20" s="1707" t="s">
        <v>188</v>
      </c>
      <c r="K20" s="292"/>
      <c r="L20" s="78"/>
    </row>
    <row r="21" spans="1:12" x14ac:dyDescent="0.25">
      <c r="A21" s="292"/>
      <c r="B21" s="1730"/>
      <c r="C21" s="1690"/>
      <c r="D21" s="1690"/>
      <c r="E21" s="1690"/>
      <c r="F21" s="1695"/>
      <c r="G21" s="1706"/>
      <c r="H21" s="1706"/>
      <c r="I21" s="1706"/>
      <c r="J21" s="1707"/>
      <c r="K21" s="292"/>
      <c r="L21" s="78"/>
    </row>
    <row r="22" spans="1:12" x14ac:dyDescent="0.25">
      <c r="A22" s="292"/>
      <c r="B22" s="50"/>
      <c r="C22" s="43"/>
      <c r="D22" s="43"/>
      <c r="E22" s="43"/>
      <c r="F22" s="72"/>
      <c r="G22" s="43"/>
      <c r="H22" s="43"/>
      <c r="I22" s="43"/>
      <c r="J22" s="72"/>
      <c r="K22" s="292"/>
      <c r="L22" s="78"/>
    </row>
    <row r="23" spans="1:12" x14ac:dyDescent="0.25">
      <c r="A23" s="292"/>
      <c r="B23" s="50"/>
      <c r="C23" s="2554" t="s">
        <v>836</v>
      </c>
      <c r="D23" s="2554"/>
      <c r="E23" s="1708"/>
      <c r="F23" s="1672" t="s">
        <v>827</v>
      </c>
      <c r="G23" s="1709"/>
      <c r="H23" s="16"/>
      <c r="I23" s="2554" t="s">
        <v>501</v>
      </c>
      <c r="J23" s="2554"/>
      <c r="K23" s="292"/>
      <c r="L23" s="78"/>
    </row>
    <row r="24" spans="1:12" x14ac:dyDescent="0.25">
      <c r="A24" s="292"/>
      <c r="B24" s="50"/>
      <c r="C24" s="2745" t="s">
        <v>6</v>
      </c>
      <c r="D24" s="2745"/>
      <c r="E24" s="1708"/>
      <c r="F24" s="1671" t="s">
        <v>7</v>
      </c>
      <c r="G24" s="406"/>
      <c r="H24" s="47"/>
      <c r="I24" s="2555" t="s">
        <v>286</v>
      </c>
      <c r="J24" s="2555"/>
      <c r="K24" s="292"/>
      <c r="L24" s="78"/>
    </row>
    <row r="25" spans="1:12" x14ac:dyDescent="0.25">
      <c r="A25" s="292"/>
      <c r="B25" s="50"/>
      <c r="C25" s="2554" t="s">
        <v>488</v>
      </c>
      <c r="D25" s="2554"/>
      <c r="E25" s="1708"/>
      <c r="F25" s="1672" t="s">
        <v>496</v>
      </c>
      <c r="G25" s="1709"/>
      <c r="H25" s="16"/>
      <c r="I25" s="2554" t="s">
        <v>507</v>
      </c>
      <c r="J25" s="2554"/>
      <c r="K25" s="292"/>
      <c r="L25" s="78"/>
    </row>
    <row r="26" spans="1:12" x14ac:dyDescent="0.25">
      <c r="A26" s="292"/>
      <c r="B26" s="50"/>
      <c r="C26" s="2745" t="s">
        <v>838</v>
      </c>
      <c r="D26" s="2745"/>
      <c r="E26" s="1708"/>
      <c r="F26" s="1671" t="s">
        <v>838</v>
      </c>
      <c r="G26" s="406"/>
      <c r="H26" s="47"/>
      <c r="I26" s="2555" t="s">
        <v>285</v>
      </c>
      <c r="J26" s="2555"/>
      <c r="K26" s="292"/>
      <c r="L26" s="78"/>
    </row>
    <row r="27" spans="1:12" x14ac:dyDescent="0.25">
      <c r="A27" s="292"/>
      <c r="B27" s="50"/>
      <c r="C27" s="2621">
        <v>45299</v>
      </c>
      <c r="D27" s="2621"/>
      <c r="E27" s="1708"/>
      <c r="F27" s="1674">
        <v>45299</v>
      </c>
      <c r="G27" s="727"/>
      <c r="H27" s="1710"/>
      <c r="I27" s="2621">
        <v>45301</v>
      </c>
      <c r="J27" s="2621"/>
      <c r="K27" s="292"/>
      <c r="L27" s="78"/>
    </row>
    <row r="28" spans="1:12" x14ac:dyDescent="0.25">
      <c r="A28" s="292"/>
      <c r="B28" s="50"/>
      <c r="C28" s="2745" t="s">
        <v>287</v>
      </c>
      <c r="D28" s="2745"/>
      <c r="E28" s="1708"/>
      <c r="F28" s="1671" t="s">
        <v>288</v>
      </c>
      <c r="G28" s="406"/>
      <c r="H28" s="47"/>
      <c r="I28" s="2555" t="s">
        <v>300</v>
      </c>
      <c r="J28" s="2555"/>
      <c r="K28" s="292"/>
      <c r="L28" s="78"/>
    </row>
    <row r="29" spans="1:12" s="78" customFormat="1" x14ac:dyDescent="0.25">
      <c r="A29" s="170"/>
      <c r="B29" s="570"/>
      <c r="C29" s="44"/>
      <c r="D29" s="14"/>
      <c r="E29" s="44"/>
      <c r="F29" s="101"/>
      <c r="G29" s="44"/>
      <c r="H29" s="44"/>
      <c r="I29" s="44"/>
      <c r="J29" s="101"/>
      <c r="K29" s="170"/>
    </row>
  </sheetData>
  <mergeCells count="20">
    <mergeCell ref="C28:D28"/>
    <mergeCell ref="I28:J28"/>
    <mergeCell ref="C25:D25"/>
    <mergeCell ref="I25:J25"/>
    <mergeCell ref="C26:D26"/>
    <mergeCell ref="I26:J26"/>
    <mergeCell ref="C27:D27"/>
    <mergeCell ref="I27:J27"/>
    <mergeCell ref="D12:E12"/>
    <mergeCell ref="F12:G12"/>
    <mergeCell ref="C23:D23"/>
    <mergeCell ref="I23:J23"/>
    <mergeCell ref="C24:D24"/>
    <mergeCell ref="I24:J24"/>
    <mergeCell ref="E8:F8"/>
    <mergeCell ref="A3:K3"/>
    <mergeCell ref="A4:K4"/>
    <mergeCell ref="A5:K5"/>
    <mergeCell ref="A6:K6"/>
    <mergeCell ref="A7:K7"/>
  </mergeCells>
  <pageMargins left="0.26" right="0.46" top="0.75" bottom="0.75" header="0.3" footer="0.3"/>
  <pageSetup paperSize="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I15" sqref="I15"/>
    </sheetView>
  </sheetViews>
  <sheetFormatPr baseColWidth="10" defaultRowHeight="15" x14ac:dyDescent="0.25"/>
  <cols>
    <col min="1" max="1" width="9" style="78" customWidth="1"/>
    <col min="2" max="2" width="7.7109375" customWidth="1"/>
    <col min="3" max="3" width="13.7109375" customWidth="1"/>
    <col min="4" max="4" width="15.140625" customWidth="1"/>
    <col min="5" max="5" width="16.5703125" customWidth="1"/>
    <col min="6" max="6" width="46.42578125" customWidth="1"/>
    <col min="7" max="7" width="13.28515625" customWidth="1"/>
    <col min="8" max="8" width="12.85546875" customWidth="1"/>
    <col min="10" max="10" width="20" customWidth="1"/>
    <col min="11" max="11" width="7.85546875" style="78"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s="78" customFormat="1" ht="18.75" x14ac:dyDescent="0.3">
      <c r="A4" s="2494" t="s">
        <v>27</v>
      </c>
      <c r="B4" s="2494"/>
      <c r="C4" s="2494"/>
      <c r="D4" s="2494"/>
      <c r="E4" s="2494"/>
      <c r="F4" s="2494"/>
      <c r="G4" s="2494"/>
      <c r="H4" s="2494"/>
      <c r="I4" s="2494"/>
      <c r="J4" s="2494"/>
      <c r="K4" s="2494"/>
    </row>
    <row r="5" spans="1:11" s="78" customFormat="1" ht="15.75" x14ac:dyDescent="0.25">
      <c r="A5" s="2630" t="s">
        <v>383</v>
      </c>
      <c r="B5" s="2630"/>
      <c r="C5" s="2630"/>
      <c r="D5" s="2630"/>
      <c r="E5" s="2630"/>
      <c r="F5" s="2630"/>
      <c r="G5" s="2630"/>
      <c r="H5" s="2630"/>
      <c r="I5" s="2630"/>
      <c r="J5" s="2630"/>
      <c r="K5" s="2630"/>
    </row>
    <row r="6" spans="1:11" s="78" customFormat="1" ht="15.75" x14ac:dyDescent="0.25">
      <c r="A6" s="2633" t="s">
        <v>157</v>
      </c>
      <c r="B6" s="2633"/>
      <c r="C6" s="2633"/>
      <c r="D6" s="2633"/>
      <c r="E6" s="2633"/>
      <c r="F6" s="2633"/>
      <c r="G6" s="2633"/>
      <c r="H6" s="2633"/>
      <c r="I6" s="2633"/>
      <c r="J6" s="2633"/>
      <c r="K6" s="2633"/>
    </row>
    <row r="7" spans="1:11" s="78" customFormat="1" ht="15.75" x14ac:dyDescent="0.25">
      <c r="A7" s="2636"/>
      <c r="B7" s="2636"/>
      <c r="C7" s="2636"/>
      <c r="D7" s="2636"/>
      <c r="E7" s="2636"/>
      <c r="F7" s="2636"/>
      <c r="G7" s="2636"/>
      <c r="H7" s="2636"/>
      <c r="I7" s="2636"/>
      <c r="J7" s="2636"/>
      <c r="K7" s="2636"/>
    </row>
    <row r="8" spans="1:11" ht="18.75" x14ac:dyDescent="0.3">
      <c r="A8" s="292"/>
      <c r="B8" s="1689"/>
      <c r="C8" s="31"/>
      <c r="D8" s="1690" t="s">
        <v>32</v>
      </c>
      <c r="E8" s="2766" t="s">
        <v>480</v>
      </c>
      <c r="F8" s="2766"/>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728" t="s">
        <v>28</v>
      </c>
      <c r="F10" s="1694" t="s">
        <v>482</v>
      </c>
      <c r="G10" s="1728" t="s">
        <v>20</v>
      </c>
      <c r="H10" s="1694" t="s">
        <v>483</v>
      </c>
      <c r="I10" s="1728"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38.25" x14ac:dyDescent="0.25">
      <c r="A14" s="1699"/>
      <c r="B14" s="1825" t="s">
        <v>103</v>
      </c>
      <c r="C14" s="1826" t="s">
        <v>314</v>
      </c>
      <c r="D14" s="1827" t="s">
        <v>271</v>
      </c>
      <c r="E14" s="1826" t="s">
        <v>238</v>
      </c>
      <c r="F14" s="1828" t="s">
        <v>385</v>
      </c>
      <c r="G14" s="1829" t="s">
        <v>151</v>
      </c>
      <c r="H14" s="1829" t="s">
        <v>152</v>
      </c>
      <c r="I14" s="1830" t="s">
        <v>315</v>
      </c>
      <c r="J14" s="1831" t="s">
        <v>86</v>
      </c>
      <c r="K14" s="1699"/>
    </row>
    <row r="15" spans="1:11" x14ac:dyDescent="0.25">
      <c r="A15" s="292"/>
      <c r="B15" s="1700">
        <v>1</v>
      </c>
      <c r="C15" s="1186"/>
      <c r="D15" s="1187"/>
      <c r="E15" s="1701" t="s">
        <v>822</v>
      </c>
      <c r="F15" s="1702" t="s">
        <v>823</v>
      </c>
      <c r="G15" s="1703">
        <v>10140</v>
      </c>
      <c r="H15" s="1703"/>
      <c r="I15" s="1865" t="s">
        <v>142</v>
      </c>
      <c r="J15" s="1191"/>
      <c r="K15" s="292"/>
    </row>
    <row r="16" spans="1:11" x14ac:dyDescent="0.25">
      <c r="A16" s="292"/>
      <c r="B16" s="1700"/>
      <c r="C16" s="1186"/>
      <c r="D16" s="1187"/>
      <c r="E16" s="1701" t="s">
        <v>832</v>
      </c>
      <c r="F16" s="1702" t="s">
        <v>833</v>
      </c>
      <c r="G16" s="1703"/>
      <c r="H16" s="1703">
        <v>10140</v>
      </c>
      <c r="I16" s="1190"/>
      <c r="J16" s="1191"/>
      <c r="K16" s="292"/>
    </row>
    <row r="17" spans="1:11" ht="72" x14ac:dyDescent="0.25">
      <c r="A17" s="292"/>
      <c r="B17" s="1700"/>
      <c r="C17" s="1192"/>
      <c r="D17" s="1193"/>
      <c r="E17" s="1840" t="s">
        <v>852</v>
      </c>
      <c r="F17" s="1841" t="s">
        <v>853</v>
      </c>
      <c r="G17" s="1190"/>
      <c r="H17" s="1190"/>
      <c r="I17" s="1190"/>
      <c r="J17" s="1191"/>
      <c r="K17" s="292"/>
    </row>
    <row r="18" spans="1:11" ht="16.5" customHeight="1" x14ac:dyDescent="0.25">
      <c r="A18" s="1729"/>
      <c r="B18" s="1833"/>
      <c r="C18" s="1834"/>
      <c r="D18" s="1834"/>
      <c r="E18" s="1834"/>
      <c r="F18" s="1842" t="s">
        <v>58</v>
      </c>
      <c r="G18" s="1843">
        <f>SUM(G15:G16)</f>
        <v>10140</v>
      </c>
      <c r="H18" s="1843">
        <f>SUM(H15:H16)</f>
        <v>10140</v>
      </c>
      <c r="I18" s="1844"/>
      <c r="J18" s="1845"/>
      <c r="K18" s="1729"/>
    </row>
    <row r="19" spans="1:11" x14ac:dyDescent="0.25">
      <c r="A19" s="292"/>
      <c r="B19" s="1730"/>
      <c r="C19" s="49"/>
      <c r="D19" s="49"/>
      <c r="E19" s="1690"/>
      <c r="F19" s="1731"/>
      <c r="G19" s="1732"/>
      <c r="H19" s="1706"/>
      <c r="I19" s="1706"/>
      <c r="J19" s="1707" t="s">
        <v>188</v>
      </c>
      <c r="K19" s="292"/>
    </row>
    <row r="20" spans="1:11" x14ac:dyDescent="0.25">
      <c r="A20" s="292"/>
      <c r="B20" s="1730"/>
      <c r="C20" s="49"/>
      <c r="D20" s="49"/>
      <c r="E20" s="1690"/>
      <c r="F20" s="1731"/>
      <c r="G20" s="1732"/>
      <c r="H20" s="1706"/>
      <c r="I20" s="1706"/>
      <c r="J20" s="1707"/>
      <c r="K20" s="292"/>
    </row>
    <row r="21" spans="1:11" x14ac:dyDescent="0.25">
      <c r="A21" s="292"/>
      <c r="B21" s="50"/>
      <c r="C21" s="44"/>
      <c r="D21" s="44"/>
      <c r="E21" s="43"/>
      <c r="F21" s="1733"/>
      <c r="G21" s="1733"/>
      <c r="H21" s="43"/>
      <c r="I21" s="43"/>
      <c r="J21" s="72"/>
      <c r="K21" s="292"/>
    </row>
    <row r="22" spans="1:11" x14ac:dyDescent="0.25">
      <c r="A22" s="292"/>
      <c r="B22" s="50"/>
      <c r="C22" s="2767" t="s">
        <v>836</v>
      </c>
      <c r="D22" s="2767"/>
      <c r="E22" s="1708"/>
      <c r="F22" s="1672" t="s">
        <v>837</v>
      </c>
      <c r="G22" s="1709"/>
      <c r="H22" s="16"/>
      <c r="I22" s="2554" t="s">
        <v>501</v>
      </c>
      <c r="J22" s="2554"/>
      <c r="K22" s="292"/>
    </row>
    <row r="23" spans="1:11" x14ac:dyDescent="0.25">
      <c r="A23" s="292"/>
      <c r="B23" s="50"/>
      <c r="C23" s="2768" t="s">
        <v>6</v>
      </c>
      <c r="D23" s="2768"/>
      <c r="E23" s="1708"/>
      <c r="F23" s="1671" t="s">
        <v>7</v>
      </c>
      <c r="G23" s="406"/>
      <c r="H23" s="47"/>
      <c r="I23" s="2555" t="s">
        <v>286</v>
      </c>
      <c r="J23" s="2555"/>
      <c r="K23" s="292"/>
    </row>
    <row r="24" spans="1:11" x14ac:dyDescent="0.25">
      <c r="A24" s="292"/>
      <c r="B24" s="50"/>
      <c r="C24" s="2767" t="s">
        <v>488</v>
      </c>
      <c r="D24" s="2767"/>
      <c r="E24" s="1708"/>
      <c r="F24" s="1672" t="s">
        <v>496</v>
      </c>
      <c r="G24" s="1709"/>
      <c r="H24" s="16"/>
      <c r="I24" s="2554" t="s">
        <v>507</v>
      </c>
      <c r="J24" s="2554"/>
      <c r="K24" s="292"/>
    </row>
    <row r="25" spans="1:11" x14ac:dyDescent="0.25">
      <c r="A25" s="292"/>
      <c r="B25" s="50"/>
      <c r="C25" s="2745" t="s">
        <v>838</v>
      </c>
      <c r="D25" s="2556"/>
      <c r="E25" s="1708"/>
      <c r="F25" s="1671" t="s">
        <v>838</v>
      </c>
      <c r="G25" s="406"/>
      <c r="H25" s="47"/>
      <c r="I25" s="2555" t="str">
        <f>'[1]Datos Generales'!D16</f>
        <v>Revisado por</v>
      </c>
      <c r="J25" s="2555"/>
      <c r="K25" s="292"/>
    </row>
    <row r="26" spans="1:11" x14ac:dyDescent="0.25">
      <c r="A26" s="292"/>
      <c r="B26" s="50"/>
      <c r="C26" s="2765">
        <v>45299</v>
      </c>
      <c r="D26" s="2765"/>
      <c r="E26" s="1708"/>
      <c r="F26" s="1735">
        <v>45299</v>
      </c>
      <c r="G26" s="727"/>
      <c r="H26" s="1710"/>
      <c r="I26" s="2765">
        <v>45301</v>
      </c>
      <c r="J26" s="2765"/>
      <c r="K26" s="292"/>
    </row>
    <row r="27" spans="1:11" s="78" customFormat="1" x14ac:dyDescent="0.25">
      <c r="A27" s="292"/>
      <c r="B27" s="570"/>
      <c r="C27" s="2556" t="s">
        <v>287</v>
      </c>
      <c r="D27" s="2556"/>
      <c r="E27" s="51"/>
      <c r="F27" s="1671" t="s">
        <v>288</v>
      </c>
      <c r="G27" s="406"/>
      <c r="H27" s="292"/>
      <c r="I27" s="2556" t="s">
        <v>300</v>
      </c>
      <c r="J27" s="2556"/>
      <c r="K27" s="292"/>
    </row>
  </sheetData>
  <mergeCells count="20">
    <mergeCell ref="C27:D27"/>
    <mergeCell ref="I27:J27"/>
    <mergeCell ref="C24:D24"/>
    <mergeCell ref="I24:J24"/>
    <mergeCell ref="C25:D25"/>
    <mergeCell ref="I25:J25"/>
    <mergeCell ref="C26:D26"/>
    <mergeCell ref="I26:J26"/>
    <mergeCell ref="D12:E12"/>
    <mergeCell ref="F12:G12"/>
    <mergeCell ref="C22:D22"/>
    <mergeCell ref="I22:J22"/>
    <mergeCell ref="C23:D23"/>
    <mergeCell ref="I23:J23"/>
    <mergeCell ref="E8:F8"/>
    <mergeCell ref="A3:K3"/>
    <mergeCell ref="A4:K4"/>
    <mergeCell ref="A5:K5"/>
    <mergeCell ref="A6:K6"/>
    <mergeCell ref="A7:K7"/>
  </mergeCells>
  <pageMargins left="0.28000000000000003" right="0.38" top="0.75" bottom="0.46" header="0.3" footer="0.3"/>
  <pageSetup paperSize="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I15" sqref="I15"/>
    </sheetView>
  </sheetViews>
  <sheetFormatPr baseColWidth="10" defaultRowHeight="15" x14ac:dyDescent="0.25"/>
  <cols>
    <col min="1" max="1" width="11.42578125" style="78"/>
    <col min="2" max="2" width="8" customWidth="1"/>
    <col min="3" max="3" width="13.140625" customWidth="1"/>
    <col min="4" max="4" width="13.85546875" customWidth="1"/>
    <col min="5" max="5" width="14.42578125" customWidth="1"/>
    <col min="6" max="6" width="34.42578125" customWidth="1"/>
    <col min="7" max="7" width="15.42578125" customWidth="1"/>
    <col min="8" max="8" width="17.85546875" customWidth="1"/>
    <col min="9" max="9" width="17.140625" customWidth="1"/>
    <col min="10" max="10" width="18.5703125" customWidth="1"/>
    <col min="11" max="11" width="11.85546875" customWidth="1"/>
    <col min="12" max="12" width="11.42578125" style="78"/>
  </cols>
  <sheetData>
    <row r="1" spans="1:11" s="78" customFormat="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766" t="s">
        <v>480</v>
      </c>
      <c r="F8" s="2766"/>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728" t="s">
        <v>28</v>
      </c>
      <c r="F10" s="1694" t="s">
        <v>482</v>
      </c>
      <c r="G10" s="1728" t="s">
        <v>20</v>
      </c>
      <c r="H10" s="1694" t="s">
        <v>483</v>
      </c>
      <c r="I10" s="1728"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5.5" x14ac:dyDescent="0.25">
      <c r="A14" s="1699"/>
      <c r="B14" s="1825" t="s">
        <v>103</v>
      </c>
      <c r="C14" s="1826" t="s">
        <v>314</v>
      </c>
      <c r="D14" s="1827" t="s">
        <v>271</v>
      </c>
      <c r="E14" s="1826" t="s">
        <v>238</v>
      </c>
      <c r="F14" s="1828" t="s">
        <v>385</v>
      </c>
      <c r="G14" s="1829" t="s">
        <v>151</v>
      </c>
      <c r="H14" s="1829" t="s">
        <v>152</v>
      </c>
      <c r="I14" s="1830" t="s">
        <v>315</v>
      </c>
      <c r="J14" s="1831" t="s">
        <v>86</v>
      </c>
      <c r="K14" s="1699"/>
    </row>
    <row r="15" spans="1:11" x14ac:dyDescent="0.25">
      <c r="A15" s="292"/>
      <c r="B15" s="1700">
        <v>1</v>
      </c>
      <c r="C15" s="1186"/>
      <c r="D15" s="1187"/>
      <c r="E15" s="1701" t="s">
        <v>822</v>
      </c>
      <c r="F15" s="1702" t="s">
        <v>823</v>
      </c>
      <c r="G15" s="1703">
        <v>35000</v>
      </c>
      <c r="H15" s="1703"/>
      <c r="I15" s="1865" t="s">
        <v>142</v>
      </c>
      <c r="J15" s="1191"/>
      <c r="K15" s="292"/>
    </row>
    <row r="16" spans="1:11" x14ac:dyDescent="0.25">
      <c r="A16" s="292"/>
      <c r="B16" s="1700"/>
      <c r="C16" s="1186"/>
      <c r="D16" s="1187"/>
      <c r="E16" s="1701" t="s">
        <v>854</v>
      </c>
      <c r="F16" s="1702" t="s">
        <v>855</v>
      </c>
      <c r="G16" s="1703"/>
      <c r="H16" s="1703">
        <v>35000</v>
      </c>
      <c r="I16" s="1190"/>
      <c r="J16" s="1191"/>
      <c r="K16" s="292"/>
    </row>
    <row r="17" spans="1:11" ht="72" x14ac:dyDescent="0.25">
      <c r="A17" s="292"/>
      <c r="B17" s="1788"/>
      <c r="C17" s="1789"/>
      <c r="D17" s="1790"/>
      <c r="E17" s="1832" t="s">
        <v>856</v>
      </c>
      <c r="F17" s="1864" t="s">
        <v>857</v>
      </c>
      <c r="G17" s="1791"/>
      <c r="H17" s="1791"/>
      <c r="I17" s="1791"/>
      <c r="J17" s="1792"/>
      <c r="K17" s="292"/>
    </row>
    <row r="18" spans="1:11" ht="18.75" customHeight="1" x14ac:dyDescent="0.25">
      <c r="A18" s="1729"/>
      <c r="B18" s="1833"/>
      <c r="C18" s="1834"/>
      <c r="D18" s="1834"/>
      <c r="E18" s="1834"/>
      <c r="F18" s="1835" t="s">
        <v>58</v>
      </c>
      <c r="G18" s="1836">
        <f>SUM(G15:G16)</f>
        <v>35000</v>
      </c>
      <c r="H18" s="1836">
        <f>SUM(H15:H16)</f>
        <v>35000</v>
      </c>
      <c r="I18" s="1837"/>
      <c r="J18" s="1838"/>
      <c r="K18" s="1729"/>
    </row>
    <row r="19" spans="1:11" x14ac:dyDescent="0.25">
      <c r="A19" s="292"/>
      <c r="B19" s="1730"/>
      <c r="C19" s="49"/>
      <c r="D19" s="49"/>
      <c r="E19" s="1690"/>
      <c r="F19" s="1731"/>
      <c r="G19" s="1732"/>
      <c r="H19" s="1706"/>
      <c r="I19" s="1706"/>
      <c r="J19" s="1707" t="s">
        <v>188</v>
      </c>
      <c r="K19" s="292"/>
    </row>
    <row r="20" spans="1:11" x14ac:dyDescent="0.25">
      <c r="A20" s="292"/>
      <c r="B20" s="1730"/>
      <c r="C20" s="49"/>
      <c r="D20" s="49"/>
      <c r="E20" s="1690"/>
      <c r="F20" s="1731"/>
      <c r="G20" s="1732"/>
      <c r="H20" s="1706"/>
      <c r="I20" s="1706"/>
      <c r="J20" s="1707"/>
      <c r="K20" s="292"/>
    </row>
    <row r="21" spans="1:11" x14ac:dyDescent="0.25">
      <c r="A21" s="292"/>
      <c r="B21" s="50"/>
      <c r="C21" s="2767" t="s">
        <v>836</v>
      </c>
      <c r="D21" s="2767"/>
      <c r="E21" s="1708"/>
      <c r="F21" s="1672" t="s">
        <v>837</v>
      </c>
      <c r="G21" s="1709"/>
      <c r="H21" s="16"/>
      <c r="I21" s="2554" t="s">
        <v>501</v>
      </c>
      <c r="J21" s="2554"/>
      <c r="K21" s="292"/>
    </row>
    <row r="22" spans="1:11" x14ac:dyDescent="0.25">
      <c r="A22" s="292"/>
      <c r="B22" s="50"/>
      <c r="C22" s="2768" t="s">
        <v>6</v>
      </c>
      <c r="D22" s="2768"/>
      <c r="E22" s="1708"/>
      <c r="F22" s="1671" t="s">
        <v>7</v>
      </c>
      <c r="G22" s="406"/>
      <c r="H22" s="47"/>
      <c r="I22" s="2555" t="s">
        <v>286</v>
      </c>
      <c r="J22" s="2555"/>
      <c r="K22" s="292"/>
    </row>
    <row r="23" spans="1:11" x14ac:dyDescent="0.25">
      <c r="A23" s="292"/>
      <c r="B23" s="50"/>
      <c r="C23" s="2767" t="s">
        <v>488</v>
      </c>
      <c r="D23" s="2767"/>
      <c r="E23" s="1708"/>
      <c r="F23" s="1672" t="s">
        <v>496</v>
      </c>
      <c r="G23" s="1709"/>
      <c r="H23" s="16"/>
      <c r="I23" s="2554" t="s">
        <v>507</v>
      </c>
      <c r="J23" s="2554"/>
      <c r="K23" s="292"/>
    </row>
    <row r="24" spans="1:11" x14ac:dyDescent="0.25">
      <c r="A24" s="292"/>
      <c r="B24" s="50"/>
      <c r="C24" s="2745" t="s">
        <v>838</v>
      </c>
      <c r="D24" s="2556"/>
      <c r="E24" s="1708"/>
      <c r="F24" s="1671" t="s">
        <v>838</v>
      </c>
      <c r="G24" s="406"/>
      <c r="H24" s="47"/>
      <c r="I24" s="2555" t="str">
        <f>'[1]Datos Generales'!D16</f>
        <v>Revisado por</v>
      </c>
      <c r="J24" s="2555"/>
      <c r="K24" s="292"/>
    </row>
    <row r="25" spans="1:11" x14ac:dyDescent="0.25">
      <c r="A25" s="292"/>
      <c r="B25" s="50"/>
      <c r="C25" s="2765">
        <v>45299</v>
      </c>
      <c r="D25" s="2765"/>
      <c r="E25" s="1708"/>
      <c r="F25" s="1735">
        <v>45299</v>
      </c>
      <c r="G25" s="727"/>
      <c r="H25" s="1710"/>
      <c r="I25" s="2765">
        <v>45301</v>
      </c>
      <c r="J25" s="2765"/>
      <c r="K25" s="292"/>
    </row>
    <row r="26" spans="1:11" s="78" customFormat="1" x14ac:dyDescent="0.25">
      <c r="A26" s="292"/>
      <c r="B26" s="570"/>
      <c r="C26" s="2556" t="s">
        <v>287</v>
      </c>
      <c r="D26" s="2556"/>
      <c r="E26" s="51"/>
      <c r="F26" s="1671" t="s">
        <v>288</v>
      </c>
      <c r="G26" s="406"/>
      <c r="H26" s="292"/>
      <c r="I26" s="2556" t="s">
        <v>300</v>
      </c>
      <c r="J26" s="2556"/>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25" right="0.16" top="0.57999999999999996" bottom="0.75" header="0.3" footer="0.3"/>
  <pageSetup paperSize="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I15" sqref="I15"/>
    </sheetView>
  </sheetViews>
  <sheetFormatPr baseColWidth="10" defaultRowHeight="15" x14ac:dyDescent="0.25"/>
  <cols>
    <col min="2" max="2" width="8" customWidth="1"/>
    <col min="3" max="3" width="15.42578125" customWidth="1"/>
    <col min="4" max="4" width="16.85546875" customWidth="1"/>
    <col min="5" max="5" width="16.5703125" customWidth="1"/>
    <col min="6" max="6" width="31.140625" customWidth="1"/>
    <col min="7" max="7" width="15.5703125" customWidth="1"/>
    <col min="8" max="8" width="17.5703125" customWidth="1"/>
    <col min="9" max="9" width="14.140625" customWidth="1"/>
    <col min="10" max="10" width="16"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ht="24.75" x14ac:dyDescent="0.25">
      <c r="A15" s="292"/>
      <c r="B15" s="1700">
        <v>1</v>
      </c>
      <c r="C15" s="1186"/>
      <c r="D15" s="1187"/>
      <c r="E15" s="1701" t="s">
        <v>822</v>
      </c>
      <c r="F15" s="1702" t="s">
        <v>823</v>
      </c>
      <c r="G15" s="1703">
        <v>1046873.11</v>
      </c>
      <c r="H15" s="1703"/>
      <c r="I15" s="1865" t="s">
        <v>142</v>
      </c>
      <c r="J15" s="1191"/>
      <c r="K15" s="292"/>
    </row>
    <row r="16" spans="1:11" x14ac:dyDescent="0.25">
      <c r="A16" s="292"/>
      <c r="B16" s="1700">
        <v>2</v>
      </c>
      <c r="C16" s="1186"/>
      <c r="D16" s="1187"/>
      <c r="E16" s="1701" t="s">
        <v>858</v>
      </c>
      <c r="F16" s="1704" t="s">
        <v>859</v>
      </c>
      <c r="G16" s="1703"/>
      <c r="H16" s="1703">
        <v>1046873.11</v>
      </c>
      <c r="I16" s="1190"/>
      <c r="J16" s="1191"/>
      <c r="K16" s="292"/>
    </row>
    <row r="17" spans="1:11" ht="72" x14ac:dyDescent="0.25">
      <c r="A17" s="292"/>
      <c r="B17" s="1700"/>
      <c r="C17" s="1192"/>
      <c r="D17" s="1193"/>
      <c r="E17" s="1840" t="s">
        <v>860</v>
      </c>
      <c r="F17" s="1856" t="s">
        <v>861</v>
      </c>
      <c r="G17" s="1190"/>
      <c r="H17" s="1190"/>
      <c r="I17" s="1190"/>
      <c r="J17" s="1191"/>
      <c r="K17" s="292"/>
    </row>
    <row r="18" spans="1:11" x14ac:dyDescent="0.25">
      <c r="A18" s="292"/>
      <c r="B18" s="1857"/>
      <c r="C18" s="1858"/>
      <c r="D18" s="1858"/>
      <c r="E18" s="1858"/>
      <c r="F18" s="1859" t="s">
        <v>58</v>
      </c>
      <c r="G18" s="1860">
        <f>SUM(G15:G16)</f>
        <v>1046873.11</v>
      </c>
      <c r="H18" s="1860">
        <f>SUM(H15:H16)</f>
        <v>1046873.11</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row r="27" spans="1:11" x14ac:dyDescent="0.25">
      <c r="A27" s="170"/>
      <c r="B27" s="570"/>
      <c r="C27" s="44"/>
      <c r="D27" s="14"/>
      <c r="E27" s="44"/>
      <c r="F27" s="101"/>
      <c r="G27" s="44"/>
      <c r="H27" s="44"/>
      <c r="I27" s="44"/>
      <c r="J27" s="101"/>
      <c r="K27" s="170"/>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38" right="0.38" top="0.75" bottom="0.75" header="0.3" footer="0.3"/>
  <pageSetup paperSize="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I15" sqref="I15"/>
    </sheetView>
  </sheetViews>
  <sheetFormatPr baseColWidth="10" defaultRowHeight="15" x14ac:dyDescent="0.25"/>
  <cols>
    <col min="2" max="2" width="7.5703125" customWidth="1"/>
    <col min="3" max="3" width="13" customWidth="1"/>
    <col min="4" max="4" width="15.140625" customWidth="1"/>
    <col min="5" max="5" width="16.85546875" customWidth="1"/>
    <col min="6" max="6" width="33" customWidth="1"/>
    <col min="7" max="9" width="15.85546875" customWidth="1"/>
    <col min="10" max="10" width="16.85546875" customWidth="1"/>
    <col min="11" max="11" width="7.4257812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x14ac:dyDescent="0.25">
      <c r="A15" s="292"/>
      <c r="B15" s="1700">
        <v>1</v>
      </c>
      <c r="C15" s="1186"/>
      <c r="D15" s="1187"/>
      <c r="E15" s="1701" t="s">
        <v>822</v>
      </c>
      <c r="F15" s="1702" t="s">
        <v>823</v>
      </c>
      <c r="G15" s="1703">
        <v>3615899.13</v>
      </c>
      <c r="H15" s="1703"/>
      <c r="I15" s="1865" t="s">
        <v>142</v>
      </c>
      <c r="J15" s="1191"/>
      <c r="K15" s="292"/>
    </row>
    <row r="16" spans="1:11" x14ac:dyDescent="0.25">
      <c r="A16" s="292"/>
      <c r="B16" s="1700">
        <v>2</v>
      </c>
      <c r="C16" s="1186"/>
      <c r="D16" s="1187"/>
      <c r="E16" s="1701" t="s">
        <v>844</v>
      </c>
      <c r="F16" s="1704" t="s">
        <v>845</v>
      </c>
      <c r="G16" s="1703"/>
      <c r="H16" s="1703">
        <v>3615899.13</v>
      </c>
      <c r="I16" s="1190"/>
      <c r="J16" s="1191"/>
      <c r="K16" s="292"/>
    </row>
    <row r="17" spans="1:11" ht="72" x14ac:dyDescent="0.25">
      <c r="A17" s="292"/>
      <c r="B17" s="1700"/>
      <c r="C17" s="1192"/>
      <c r="D17" s="1193"/>
      <c r="E17" s="1840" t="s">
        <v>862</v>
      </c>
      <c r="F17" s="1856" t="s">
        <v>863</v>
      </c>
      <c r="G17" s="1190"/>
      <c r="H17" s="1190"/>
      <c r="I17" s="1190"/>
      <c r="J17" s="1191"/>
      <c r="K17" s="292"/>
    </row>
    <row r="18" spans="1:11" x14ac:dyDescent="0.25">
      <c r="A18" s="292"/>
      <c r="B18" s="1857"/>
      <c r="C18" s="1858"/>
      <c r="D18" s="1858"/>
      <c r="E18" s="1858"/>
      <c r="F18" s="1859" t="s">
        <v>58</v>
      </c>
      <c r="G18" s="1860">
        <f>SUM(G15:G16)</f>
        <v>3615899.13</v>
      </c>
      <c r="H18" s="1860">
        <f>SUM(H15:H16)</f>
        <v>3615899.13</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row r="27" spans="1:11" x14ac:dyDescent="0.25">
      <c r="A27" s="170"/>
      <c r="B27" s="570"/>
      <c r="C27" s="44"/>
      <c r="D27" s="14"/>
      <c r="E27" s="44"/>
      <c r="F27" s="101"/>
      <c r="G27" s="44"/>
      <c r="H27" s="44"/>
      <c r="I27" s="44"/>
      <c r="J27" s="101"/>
      <c r="K27" s="170"/>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35" right="0.4" top="0.75" bottom="0.75" header="0.3" footer="0.3"/>
  <pageSetup paperSize="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7.28515625" customWidth="1"/>
    <col min="3" max="3" width="12.5703125" customWidth="1"/>
    <col min="4" max="4" width="15.42578125" customWidth="1"/>
    <col min="5" max="5" width="15.28515625" customWidth="1"/>
    <col min="6" max="6" width="32.28515625" customWidth="1"/>
    <col min="7" max="7" width="15" customWidth="1"/>
    <col min="8" max="8" width="15.28515625" customWidth="1"/>
    <col min="9" max="9" width="15" customWidth="1"/>
    <col min="10" max="10" width="17.710937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ht="22.5" customHeight="1" x14ac:dyDescent="0.25">
      <c r="A15" s="292"/>
      <c r="B15" s="1700">
        <v>1</v>
      </c>
      <c r="C15" s="1186"/>
      <c r="D15" s="1187"/>
      <c r="E15" s="1701" t="s">
        <v>822</v>
      </c>
      <c r="F15" s="1702" t="s">
        <v>823</v>
      </c>
      <c r="G15" s="1703">
        <v>200534.99</v>
      </c>
      <c r="H15" s="1703"/>
      <c r="I15" s="1865" t="s">
        <v>142</v>
      </c>
      <c r="J15" s="1191"/>
      <c r="K15" s="292"/>
    </row>
    <row r="16" spans="1:11" ht="21" customHeight="1" x14ac:dyDescent="0.25">
      <c r="A16" s="292"/>
      <c r="B16" s="1700">
        <v>2</v>
      </c>
      <c r="C16" s="1186"/>
      <c r="D16" s="1187"/>
      <c r="E16" s="1701" t="s">
        <v>864</v>
      </c>
      <c r="F16" s="1704" t="s">
        <v>865</v>
      </c>
      <c r="G16" s="1703"/>
      <c r="H16" s="1703">
        <v>200534.99</v>
      </c>
      <c r="I16" s="1190"/>
      <c r="J16" s="1191"/>
      <c r="K16" s="292"/>
    </row>
    <row r="17" spans="1:11" ht="72" x14ac:dyDescent="0.25">
      <c r="A17" s="292"/>
      <c r="B17" s="1700"/>
      <c r="C17" s="1192"/>
      <c r="D17" s="1193"/>
      <c r="E17" s="1840" t="s">
        <v>866</v>
      </c>
      <c r="F17" s="1856" t="s">
        <v>867</v>
      </c>
      <c r="G17" s="1190"/>
      <c r="H17" s="1190"/>
      <c r="I17" s="1190"/>
      <c r="J17" s="1191"/>
      <c r="K17" s="292"/>
    </row>
    <row r="18" spans="1:11" x14ac:dyDescent="0.25">
      <c r="A18" s="292"/>
      <c r="B18" s="1857"/>
      <c r="C18" s="1858"/>
      <c r="D18" s="1858"/>
      <c r="E18" s="1858"/>
      <c r="F18" s="1859" t="s">
        <v>58</v>
      </c>
      <c r="G18" s="1860">
        <f>SUM(G15:G16)</f>
        <v>200534.99</v>
      </c>
      <c r="H18" s="1860">
        <f>SUM(H15:H16)</f>
        <v>200534.99</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45" right="0.7" top="0.75" bottom="0.62" header="0.3" footer="0.3"/>
  <pageSetup paperSize="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7.7109375" customWidth="1"/>
    <col min="3" max="3" width="14.140625" customWidth="1"/>
    <col min="4" max="4" width="15.28515625" customWidth="1"/>
    <col min="5" max="5" width="17.140625" customWidth="1"/>
    <col min="6" max="6" width="30.7109375" customWidth="1"/>
    <col min="7" max="7" width="15.140625" customWidth="1"/>
    <col min="8" max="8" width="14.28515625" customWidth="1"/>
    <col min="9" max="9" width="15.5703125" customWidth="1"/>
    <col min="10" max="10" width="16.14062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ht="24.75" x14ac:dyDescent="0.25">
      <c r="A15" s="292"/>
      <c r="B15" s="1700">
        <v>1</v>
      </c>
      <c r="C15" s="1186"/>
      <c r="D15" s="1187"/>
      <c r="E15" s="1701" t="s">
        <v>822</v>
      </c>
      <c r="F15" s="1702" t="s">
        <v>823</v>
      </c>
      <c r="G15" s="1703">
        <v>1089258.9099999999</v>
      </c>
      <c r="H15" s="1703"/>
      <c r="I15" s="1865" t="s">
        <v>142</v>
      </c>
      <c r="J15" s="1191"/>
      <c r="K15" s="292"/>
    </row>
    <row r="16" spans="1:11" x14ac:dyDescent="0.25">
      <c r="A16" s="292"/>
      <c r="B16" s="1700">
        <v>2</v>
      </c>
      <c r="C16" s="1186"/>
      <c r="D16" s="1187"/>
      <c r="E16" s="1701" t="s">
        <v>868</v>
      </c>
      <c r="F16" s="1704" t="s">
        <v>869</v>
      </c>
      <c r="G16" s="1703"/>
      <c r="H16" s="1703">
        <v>1089258.9099999999</v>
      </c>
      <c r="I16" s="1190"/>
      <c r="J16" s="1191"/>
      <c r="K16" s="292"/>
    </row>
    <row r="17" spans="1:11" ht="72" x14ac:dyDescent="0.25">
      <c r="A17" s="292"/>
      <c r="B17" s="1700"/>
      <c r="C17" s="1192"/>
      <c r="D17" s="1193"/>
      <c r="E17" s="1840" t="s">
        <v>870</v>
      </c>
      <c r="F17" s="1856" t="s">
        <v>871</v>
      </c>
      <c r="G17" s="1190"/>
      <c r="H17" s="1190"/>
      <c r="I17" s="1190"/>
      <c r="J17" s="1191"/>
      <c r="K17" s="292"/>
    </row>
    <row r="18" spans="1:11" x14ac:dyDescent="0.25">
      <c r="A18" s="292"/>
      <c r="B18" s="1857"/>
      <c r="C18" s="1858"/>
      <c r="D18" s="1858"/>
      <c r="E18" s="1858"/>
      <c r="F18" s="1859" t="s">
        <v>58</v>
      </c>
      <c r="G18" s="1860">
        <f>SUM(G15:G16)</f>
        <v>1089258.9099999999</v>
      </c>
      <c r="H18" s="1860">
        <f>SUM(H15:H16)</f>
        <v>1089258.9099999999</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41" right="0.46" top="0.6" bottom="0.75" header="0.3" footer="0.3"/>
  <pageSetup paperSize="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7.5703125" customWidth="1"/>
    <col min="3" max="3" width="13.140625" customWidth="1"/>
    <col min="4" max="4" width="17.5703125" customWidth="1"/>
    <col min="5" max="5" width="17.42578125" customWidth="1"/>
    <col min="6" max="6" width="33.28515625" customWidth="1"/>
    <col min="7" max="7" width="14" customWidth="1"/>
    <col min="8" max="8" width="15.5703125" customWidth="1"/>
    <col min="9" max="9" width="14.140625" customWidth="1"/>
    <col min="10" max="10" width="16.14062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x14ac:dyDescent="0.25">
      <c r="A15" s="292"/>
      <c r="B15" s="1700">
        <v>1</v>
      </c>
      <c r="C15" s="1186"/>
      <c r="D15" s="1187"/>
      <c r="E15" s="1701" t="s">
        <v>822</v>
      </c>
      <c r="F15" s="1702" t="s">
        <v>823</v>
      </c>
      <c r="G15" s="1703">
        <v>850280.34</v>
      </c>
      <c r="H15" s="1703"/>
      <c r="I15" s="1865" t="s">
        <v>142</v>
      </c>
      <c r="J15" s="1191"/>
      <c r="K15" s="292"/>
    </row>
    <row r="16" spans="1:11" x14ac:dyDescent="0.25">
      <c r="A16" s="292"/>
      <c r="B16" s="1700">
        <v>2</v>
      </c>
      <c r="C16" s="1186"/>
      <c r="D16" s="1187"/>
      <c r="E16" s="1701" t="s">
        <v>840</v>
      </c>
      <c r="F16" s="1702" t="s">
        <v>841</v>
      </c>
      <c r="G16" s="1703"/>
      <c r="H16" s="1703">
        <v>850280.34</v>
      </c>
      <c r="I16" s="1190"/>
      <c r="J16" s="1191"/>
      <c r="K16" s="292"/>
    </row>
    <row r="17" spans="1:11" ht="60" x14ac:dyDescent="0.25">
      <c r="A17" s="292"/>
      <c r="B17" s="1700"/>
      <c r="C17" s="1192"/>
      <c r="D17" s="1193"/>
      <c r="E17" s="1847" t="s">
        <v>872</v>
      </c>
      <c r="F17" s="1841" t="s">
        <v>873</v>
      </c>
      <c r="G17" s="1190"/>
      <c r="H17" s="1190"/>
      <c r="I17" s="1190"/>
      <c r="J17" s="1191"/>
      <c r="K17" s="292"/>
    </row>
    <row r="18" spans="1:11" x14ac:dyDescent="0.25">
      <c r="A18" s="292"/>
      <c r="B18" s="1857"/>
      <c r="C18" s="1858"/>
      <c r="D18" s="1858"/>
      <c r="E18" s="1858"/>
      <c r="F18" s="1859" t="s">
        <v>58</v>
      </c>
      <c r="G18" s="1860">
        <f>SUM(G15:G16)</f>
        <v>850280.34</v>
      </c>
      <c r="H18" s="1860">
        <f>SUM(H15:H16)</f>
        <v>850280.34</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38" right="0.7" top="0.75" bottom="0.75" header="0.3" footer="0.3"/>
  <pageSetup paperSize="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7.28515625" customWidth="1"/>
    <col min="3" max="3" width="13.140625" customWidth="1"/>
    <col min="4" max="4" width="15" customWidth="1"/>
    <col min="5" max="5" width="16.28515625" customWidth="1"/>
    <col min="6" max="6" width="35" customWidth="1"/>
    <col min="7" max="7" width="14" customWidth="1"/>
    <col min="8" max="8" width="12.7109375" customWidth="1"/>
    <col min="9" max="9" width="14.42578125" customWidth="1"/>
    <col min="10" max="10" width="17"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x14ac:dyDescent="0.25">
      <c r="A15" s="292"/>
      <c r="B15" s="1700">
        <v>1</v>
      </c>
      <c r="C15" s="1186"/>
      <c r="D15" s="1187"/>
      <c r="E15" s="1701" t="s">
        <v>822</v>
      </c>
      <c r="F15" s="1793" t="s">
        <v>823</v>
      </c>
      <c r="G15" s="1703">
        <v>174542.36</v>
      </c>
      <c r="H15" s="1703"/>
      <c r="I15" s="1865" t="s">
        <v>142</v>
      </c>
      <c r="J15" s="1191"/>
      <c r="K15" s="292"/>
    </row>
    <row r="16" spans="1:11" x14ac:dyDescent="0.25">
      <c r="A16" s="292"/>
      <c r="B16" s="1700">
        <v>2</v>
      </c>
      <c r="C16" s="1186"/>
      <c r="D16" s="1187"/>
      <c r="E16" s="1701" t="s">
        <v>874</v>
      </c>
      <c r="F16" s="1702" t="s">
        <v>875</v>
      </c>
      <c r="G16" s="1703"/>
      <c r="H16" s="1703">
        <v>174542.36</v>
      </c>
      <c r="I16" s="1190"/>
      <c r="J16" s="1191"/>
      <c r="K16" s="292"/>
    </row>
    <row r="17" spans="1:11" ht="72" x14ac:dyDescent="0.25">
      <c r="A17" s="292"/>
      <c r="B17" s="1700"/>
      <c r="C17" s="1192"/>
      <c r="D17" s="1193"/>
      <c r="E17" s="1847" t="s">
        <v>876</v>
      </c>
      <c r="F17" s="1841" t="s">
        <v>877</v>
      </c>
      <c r="G17" s="1190"/>
      <c r="H17" s="1190"/>
      <c r="I17" s="1190"/>
      <c r="J17" s="1191"/>
      <c r="K17" s="292"/>
    </row>
    <row r="18" spans="1:11" x14ac:dyDescent="0.25">
      <c r="A18" s="292"/>
      <c r="B18" s="1857"/>
      <c r="C18" s="1858"/>
      <c r="D18" s="1858"/>
      <c r="E18" s="1858"/>
      <c r="F18" s="1859" t="s">
        <v>58</v>
      </c>
      <c r="G18" s="1860">
        <f>SUM(G15:G16)</f>
        <v>174542.36</v>
      </c>
      <c r="H18" s="1860">
        <f>SUM(H15:H16)</f>
        <v>174542.36</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26" right="0.7" top="0.75" bottom="0.56000000000000005"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workbookViewId="0">
      <selection activeCell="G107" sqref="G107"/>
    </sheetView>
  </sheetViews>
  <sheetFormatPr baseColWidth="10" defaultRowHeight="15" x14ac:dyDescent="0.25"/>
  <cols>
    <col min="1" max="1" width="12.5703125" customWidth="1"/>
    <col min="2" max="2" width="34.85546875" customWidth="1"/>
    <col min="3" max="3" width="16" customWidth="1"/>
    <col min="4" max="4" width="12.42578125" customWidth="1"/>
    <col min="5" max="5" width="1.28515625" customWidth="1"/>
    <col min="6" max="6" width="12.85546875" customWidth="1"/>
    <col min="7" max="7" width="15.140625" customWidth="1"/>
  </cols>
  <sheetData>
    <row r="1" spans="1:6" ht="20.25" x14ac:dyDescent="0.3">
      <c r="A1" s="2475" t="s">
        <v>617</v>
      </c>
      <c r="B1" s="2475"/>
      <c r="C1" s="2475"/>
      <c r="D1" s="2475"/>
      <c r="E1" s="2475"/>
      <c r="F1" s="2475"/>
    </row>
    <row r="2" spans="1:6" x14ac:dyDescent="0.25">
      <c r="A2" s="2476" t="s">
        <v>618</v>
      </c>
      <c r="B2" s="2476"/>
      <c r="C2" s="2476"/>
      <c r="D2" s="2476"/>
      <c r="E2" s="2476"/>
      <c r="F2" s="2476"/>
    </row>
    <row r="3" spans="1:6" x14ac:dyDescent="0.25">
      <c r="A3" s="2476" t="s">
        <v>619</v>
      </c>
      <c r="B3" s="2476"/>
      <c r="C3" s="2476"/>
      <c r="D3" s="2476"/>
      <c r="E3" s="2476"/>
      <c r="F3" s="2476"/>
    </row>
    <row r="4" spans="1:6" x14ac:dyDescent="0.25">
      <c r="A4" s="2477" t="s">
        <v>620</v>
      </c>
      <c r="B4" s="2477"/>
      <c r="C4" s="2477"/>
      <c r="D4" s="2477"/>
      <c r="E4" s="2477"/>
      <c r="F4" s="2477"/>
    </row>
    <row r="5" spans="1:6" x14ac:dyDescent="0.25">
      <c r="A5" s="2477" t="s">
        <v>621</v>
      </c>
      <c r="B5" s="2477"/>
      <c r="C5" s="2477"/>
      <c r="D5" s="2477"/>
      <c r="E5" s="2477"/>
      <c r="F5" s="2477"/>
    </row>
    <row r="6" spans="1:6" x14ac:dyDescent="0.25">
      <c r="A6" s="2478" t="s">
        <v>622</v>
      </c>
      <c r="B6" s="2478"/>
      <c r="C6" s="2478"/>
      <c r="D6" s="2478"/>
      <c r="E6" s="2478"/>
      <c r="F6" s="2478"/>
    </row>
    <row r="7" spans="1:6" ht="11.25" customHeight="1" x14ac:dyDescent="0.25">
      <c r="A7" s="1550"/>
      <c r="B7" s="1550"/>
      <c r="C7" s="1550"/>
      <c r="D7" s="1550"/>
      <c r="E7" s="1550"/>
      <c r="F7" s="1550"/>
    </row>
    <row r="8" spans="1:6" ht="6.75" customHeight="1" x14ac:dyDescent="0.25">
      <c r="E8" t="s">
        <v>14</v>
      </c>
    </row>
    <row r="9" spans="1:6" ht="15.75" thickBot="1" x14ac:dyDescent="0.3">
      <c r="A9" s="1551" t="s">
        <v>623</v>
      </c>
      <c r="B9" s="1552"/>
      <c r="C9" s="1552"/>
      <c r="D9" s="1552"/>
      <c r="E9" s="1552"/>
      <c r="F9" s="1553">
        <v>3109744.61</v>
      </c>
    </row>
    <row r="10" spans="1:6" ht="15.75" thickTop="1" x14ac:dyDescent="0.25">
      <c r="A10" s="1552"/>
      <c r="B10" s="1552"/>
      <c r="C10" s="1552"/>
      <c r="D10" s="1552"/>
      <c r="E10" s="1552"/>
      <c r="F10" s="1554"/>
    </row>
    <row r="11" spans="1:6" x14ac:dyDescent="0.25">
      <c r="A11" s="1555" t="s">
        <v>624</v>
      </c>
      <c r="B11" s="1552"/>
      <c r="C11" s="1552"/>
      <c r="D11" s="1552"/>
      <c r="E11" s="1552" t="s">
        <v>203</v>
      </c>
      <c r="F11" s="1554"/>
    </row>
    <row r="12" spans="1:6" x14ac:dyDescent="0.25">
      <c r="A12" s="1552"/>
      <c r="B12" s="1552" t="s">
        <v>625</v>
      </c>
      <c r="C12" s="1552"/>
      <c r="D12" s="1552"/>
      <c r="E12" s="1552"/>
      <c r="F12" s="1556">
        <v>6090000</v>
      </c>
    </row>
    <row r="13" spans="1:6" x14ac:dyDescent="0.25">
      <c r="A13" s="1552"/>
      <c r="B13" s="1557"/>
      <c r="C13" s="1552"/>
      <c r="D13" s="1552"/>
      <c r="E13" s="1552"/>
      <c r="F13" s="1558"/>
    </row>
    <row r="14" spans="1:6" x14ac:dyDescent="0.25">
      <c r="A14" s="1552"/>
      <c r="B14" s="1552"/>
      <c r="F14" s="1559"/>
    </row>
    <row r="15" spans="1:6" x14ac:dyDescent="0.25">
      <c r="A15" s="1552"/>
      <c r="B15" s="1560"/>
      <c r="C15" s="1552"/>
      <c r="D15" s="1552"/>
      <c r="E15" s="1552"/>
      <c r="F15" s="1558"/>
    </row>
    <row r="16" spans="1:6" x14ac:dyDescent="0.25">
      <c r="A16" s="1552"/>
      <c r="B16" s="1552" t="s">
        <v>626</v>
      </c>
      <c r="C16" s="1552"/>
      <c r="D16" s="1552"/>
      <c r="E16" s="1552"/>
      <c r="F16" s="1561">
        <f>+F9+F12</f>
        <v>9199744.6099999994</v>
      </c>
    </row>
    <row r="17" spans="1:7" x14ac:dyDescent="0.25">
      <c r="A17" s="1552"/>
      <c r="B17" s="1552"/>
      <c r="C17" s="1552"/>
      <c r="D17" s="1552"/>
      <c r="E17" s="1552"/>
      <c r="F17" s="1562"/>
    </row>
    <row r="18" spans="1:7" x14ac:dyDescent="0.25">
      <c r="A18" s="1552"/>
      <c r="B18" s="1552"/>
      <c r="C18" s="1552"/>
      <c r="D18" s="1552"/>
      <c r="E18" s="1552"/>
      <c r="F18" s="1562"/>
    </row>
    <row r="19" spans="1:7" x14ac:dyDescent="0.25">
      <c r="A19" s="1551" t="s">
        <v>42</v>
      </c>
      <c r="B19" s="1552" t="s">
        <v>627</v>
      </c>
      <c r="C19" s="1552"/>
      <c r="D19" s="1552"/>
      <c r="E19" s="1552"/>
      <c r="F19" s="1563">
        <v>371655.7</v>
      </c>
    </row>
    <row r="20" spans="1:7" x14ac:dyDescent="0.25">
      <c r="A20" s="1551"/>
      <c r="B20" s="1552" t="s">
        <v>628</v>
      </c>
      <c r="C20" s="1552"/>
      <c r="D20" s="1552"/>
      <c r="E20" s="1552"/>
      <c r="F20" s="1563">
        <v>2764.82</v>
      </c>
    </row>
    <row r="21" spans="1:7" x14ac:dyDescent="0.25">
      <c r="A21" s="1552"/>
      <c r="B21" s="1552" t="s">
        <v>629</v>
      </c>
      <c r="C21" s="1552"/>
      <c r="D21" s="1552"/>
      <c r="E21" s="1552"/>
      <c r="F21" s="1558">
        <v>1644.21</v>
      </c>
    </row>
    <row r="22" spans="1:7" x14ac:dyDescent="0.25">
      <c r="A22" s="1552"/>
      <c r="B22" s="1557"/>
      <c r="F22" s="1558"/>
    </row>
    <row r="23" spans="1:7" x14ac:dyDescent="0.25">
      <c r="A23" s="1552"/>
      <c r="B23" s="1552"/>
      <c r="C23" s="1552"/>
      <c r="D23" s="1552"/>
      <c r="E23" s="1552"/>
      <c r="F23" s="1562"/>
    </row>
    <row r="24" spans="1:7" ht="15.75" thickBot="1" x14ac:dyDescent="0.3">
      <c r="A24" s="1551" t="s">
        <v>630</v>
      </c>
      <c r="B24" s="1551"/>
      <c r="C24" s="1551"/>
      <c r="D24" s="1551"/>
      <c r="E24" s="1552"/>
      <c r="F24" s="1553">
        <f>+F16-F21-F19+F13-F20</f>
        <v>8823679.879999999</v>
      </c>
    </row>
    <row r="25" spans="1:7" ht="15.75" thickTop="1" x14ac:dyDescent="0.25">
      <c r="A25" s="1552"/>
      <c r="B25" s="1552"/>
      <c r="C25" s="1552"/>
      <c r="D25" s="1552"/>
      <c r="E25" s="1552"/>
      <c r="F25" s="1559"/>
    </row>
    <row r="26" spans="1:7" x14ac:dyDescent="0.25">
      <c r="A26" s="1552"/>
      <c r="B26" s="1552"/>
      <c r="C26" s="1552"/>
      <c r="D26" s="1552"/>
      <c r="E26" s="1552"/>
      <c r="F26" s="1559"/>
    </row>
    <row r="27" spans="1:7" x14ac:dyDescent="0.25">
      <c r="A27" s="1552"/>
      <c r="B27" s="1552"/>
      <c r="C27" s="1552"/>
      <c r="D27" s="1552"/>
      <c r="E27" s="1552"/>
      <c r="F27" s="1559"/>
    </row>
    <row r="28" spans="1:7" x14ac:dyDescent="0.25">
      <c r="A28" s="1555" t="s">
        <v>631</v>
      </c>
      <c r="B28" s="1552"/>
      <c r="C28" s="1552"/>
      <c r="D28" s="1552"/>
      <c r="E28" s="1552"/>
      <c r="F28" s="1558">
        <v>9159742.3800000008</v>
      </c>
    </row>
    <row r="29" spans="1:7" x14ac:dyDescent="0.25">
      <c r="A29" s="1552"/>
      <c r="B29" s="1552"/>
      <c r="C29" s="1552"/>
      <c r="D29" s="1552"/>
      <c r="E29" s="1552"/>
      <c r="F29" s="1558"/>
    </row>
    <row r="30" spans="1:7" x14ac:dyDescent="0.25">
      <c r="A30" s="1552"/>
      <c r="B30" s="1552"/>
      <c r="C30" s="1552"/>
      <c r="D30" s="1552"/>
      <c r="E30" s="1552"/>
      <c r="F30" s="1558"/>
    </row>
    <row r="31" spans="1:7" x14ac:dyDescent="0.25">
      <c r="A31" s="1555" t="s">
        <v>39</v>
      </c>
      <c r="B31" s="1564" t="s">
        <v>632</v>
      </c>
      <c r="C31" s="1552"/>
      <c r="D31" s="1552"/>
      <c r="E31" s="1552"/>
      <c r="F31" s="1558"/>
    </row>
    <row r="32" spans="1:7" x14ac:dyDescent="0.25">
      <c r="A32" s="1552"/>
      <c r="B32" s="1552"/>
      <c r="C32" s="1552"/>
      <c r="D32" s="1552"/>
      <c r="E32" s="1552"/>
      <c r="F32" s="1558" t="s">
        <v>14</v>
      </c>
      <c r="G32" s="1565"/>
    </row>
    <row r="33" spans="1:6" x14ac:dyDescent="0.25">
      <c r="A33" s="1552"/>
      <c r="B33" s="1552"/>
      <c r="C33" s="1552"/>
      <c r="D33" s="1552"/>
      <c r="E33" s="1552"/>
      <c r="F33" s="1558"/>
    </row>
    <row r="34" spans="1:6" x14ac:dyDescent="0.25">
      <c r="A34" s="1555" t="s">
        <v>42</v>
      </c>
      <c r="B34" s="1552" t="s">
        <v>633</v>
      </c>
      <c r="C34" s="1552"/>
      <c r="D34" s="1552"/>
      <c r="E34" s="1552"/>
      <c r="F34" s="1558">
        <v>336062.5</v>
      </c>
    </row>
    <row r="35" spans="1:6" x14ac:dyDescent="0.25">
      <c r="A35" s="1552"/>
      <c r="B35" s="1557"/>
      <c r="C35" s="1552"/>
      <c r="D35" s="1552"/>
      <c r="E35" s="1552"/>
      <c r="F35" s="1558"/>
    </row>
    <row r="36" spans="1:6" x14ac:dyDescent="0.25">
      <c r="A36" s="1552"/>
      <c r="B36" s="1552"/>
      <c r="C36" s="1552"/>
      <c r="D36" s="1552"/>
      <c r="E36" s="1552"/>
      <c r="F36" s="1562"/>
    </row>
    <row r="37" spans="1:6" x14ac:dyDescent="0.25">
      <c r="A37" s="1552"/>
      <c r="B37" s="1552"/>
      <c r="C37" s="1552"/>
      <c r="D37" s="1552"/>
      <c r="E37" s="1552"/>
      <c r="F37" s="1558"/>
    </row>
    <row r="38" spans="1:6" ht="15.75" thickBot="1" x14ac:dyDescent="0.3">
      <c r="A38" s="1551" t="s">
        <v>634</v>
      </c>
      <c r="C38" s="1551"/>
      <c r="D38" s="1551"/>
      <c r="E38" s="1551"/>
      <c r="F38" s="1553">
        <f>+F28-F34</f>
        <v>8823679.8800000008</v>
      </c>
    </row>
    <row r="39" spans="1:6" ht="15.75" thickTop="1" x14ac:dyDescent="0.25">
      <c r="A39" s="1552"/>
      <c r="B39" s="1552"/>
      <c r="C39" s="1552"/>
      <c r="D39" s="1552"/>
      <c r="E39" s="1552"/>
      <c r="F39" s="1562"/>
    </row>
    <row r="40" spans="1:6" x14ac:dyDescent="0.25">
      <c r="A40" s="1552"/>
      <c r="B40" s="1552"/>
      <c r="C40" s="1552"/>
      <c r="D40" s="1552"/>
      <c r="E40" s="1552" t="s">
        <v>14</v>
      </c>
      <c r="F40" s="1566"/>
    </row>
    <row r="41" spans="1:6" x14ac:dyDescent="0.25">
      <c r="A41" s="1552"/>
      <c r="B41" s="1552"/>
      <c r="C41" s="1552"/>
      <c r="D41" s="1552"/>
      <c r="E41" s="1552"/>
      <c r="F41" s="1566"/>
    </row>
    <row r="42" spans="1:6" x14ac:dyDescent="0.25">
      <c r="A42" s="1552"/>
      <c r="B42" s="1552"/>
      <c r="C42" s="1552"/>
      <c r="D42" s="1552"/>
      <c r="E42" s="1552"/>
      <c r="F42" s="1566"/>
    </row>
    <row r="43" spans="1:6" x14ac:dyDescent="0.25">
      <c r="A43" s="1552"/>
      <c r="B43" s="1551"/>
      <c r="C43" s="1551"/>
      <c r="D43" s="1551"/>
      <c r="E43" s="1551"/>
      <c r="F43" s="1567"/>
    </row>
    <row r="44" spans="1:6" x14ac:dyDescent="0.25">
      <c r="A44" s="156"/>
      <c r="B44" s="156"/>
      <c r="F44" s="156"/>
    </row>
    <row r="45" spans="1:6" x14ac:dyDescent="0.25">
      <c r="A45" t="s">
        <v>635</v>
      </c>
      <c r="E45" t="s">
        <v>286</v>
      </c>
      <c r="F45" s="1566"/>
    </row>
    <row r="46" spans="1:6" x14ac:dyDescent="0.25">
      <c r="A46" s="1552"/>
      <c r="B46" s="1552"/>
      <c r="C46" s="1552"/>
      <c r="D46" s="1552"/>
      <c r="E46" s="1552"/>
      <c r="F46" s="1566"/>
    </row>
    <row r="52" spans="1:5" x14ac:dyDescent="0.25">
      <c r="A52" s="2472" t="s">
        <v>636</v>
      </c>
      <c r="B52" s="2472"/>
      <c r="C52" s="2472"/>
      <c r="D52" s="2472"/>
      <c r="E52" s="2472"/>
    </row>
    <row r="53" spans="1:5" x14ac:dyDescent="0.25">
      <c r="A53" s="2474" t="s">
        <v>637</v>
      </c>
      <c r="B53" s="2474"/>
      <c r="C53" s="2474"/>
      <c r="D53" s="2474"/>
      <c r="E53" s="2474"/>
    </row>
    <row r="54" spans="1:5" x14ac:dyDescent="0.25">
      <c r="A54" s="2472" t="s">
        <v>638</v>
      </c>
      <c r="B54" s="2472"/>
      <c r="C54" s="2472"/>
      <c r="D54" s="2472"/>
      <c r="E54" s="2472"/>
    </row>
    <row r="55" spans="1:5" x14ac:dyDescent="0.25">
      <c r="A55" s="2473" t="s">
        <v>639</v>
      </c>
      <c r="B55" s="2473"/>
      <c r="C55" s="2473"/>
      <c r="D55" s="2473"/>
      <c r="E55" s="2473"/>
    </row>
    <row r="56" spans="1:5" x14ac:dyDescent="0.25">
      <c r="B56" s="1568" t="s">
        <v>640</v>
      </c>
      <c r="C56" s="1568" t="s">
        <v>641</v>
      </c>
      <c r="E56" s="1569"/>
    </row>
    <row r="57" spans="1:5" x14ac:dyDescent="0.25">
      <c r="B57" s="1570">
        <v>45261</v>
      </c>
      <c r="C57" s="1571">
        <v>170000</v>
      </c>
      <c r="E57" s="1569"/>
    </row>
    <row r="58" spans="1:5" x14ac:dyDescent="0.25">
      <c r="B58" s="1570">
        <v>45266</v>
      </c>
      <c r="C58" s="1571">
        <v>5920000</v>
      </c>
      <c r="E58" s="1569"/>
    </row>
    <row r="59" spans="1:5" x14ac:dyDescent="0.25">
      <c r="B59" s="1572"/>
      <c r="C59" s="1573"/>
      <c r="E59" s="1569"/>
    </row>
    <row r="60" spans="1:5" ht="15.75" thickBot="1" x14ac:dyDescent="0.3">
      <c r="B60" s="1574" t="s">
        <v>642</v>
      </c>
      <c r="C60" s="1575">
        <f>SUM(C57:C59)</f>
        <v>6090000</v>
      </c>
      <c r="E60" s="1569"/>
    </row>
    <row r="61" spans="1:5" ht="15.75" thickTop="1" x14ac:dyDescent="0.25"/>
    <row r="62" spans="1:5" ht="42.75" customHeight="1" x14ac:dyDescent="0.25"/>
    <row r="65" spans="1:5" x14ac:dyDescent="0.25">
      <c r="B65" s="2472" t="s">
        <v>643</v>
      </c>
      <c r="C65" s="2472"/>
      <c r="D65" s="2472"/>
      <c r="E65" s="2472"/>
    </row>
    <row r="66" spans="1:5" x14ac:dyDescent="0.25">
      <c r="B66" s="2474" t="s">
        <v>644</v>
      </c>
      <c r="C66" s="2474"/>
      <c r="D66" s="2474"/>
      <c r="E66" s="2474"/>
    </row>
    <row r="67" spans="1:5" x14ac:dyDescent="0.25">
      <c r="B67" s="2472" t="s">
        <v>638</v>
      </c>
      <c r="C67" s="2472"/>
      <c r="D67" s="2472"/>
      <c r="E67" s="2472"/>
    </row>
    <row r="68" spans="1:5" x14ac:dyDescent="0.25">
      <c r="B68" s="2473" t="s">
        <v>639</v>
      </c>
      <c r="C68" s="2473"/>
      <c r="D68" s="2473"/>
      <c r="E68" s="2473"/>
    </row>
    <row r="69" spans="1:5" x14ac:dyDescent="0.25">
      <c r="B69" s="1568" t="s">
        <v>640</v>
      </c>
      <c r="C69" s="1568" t="s">
        <v>641</v>
      </c>
    </row>
    <row r="70" spans="1:5" x14ac:dyDescent="0.25">
      <c r="B70" s="1570">
        <v>45271</v>
      </c>
      <c r="C70" s="1571">
        <v>1206.6099999999999</v>
      </c>
    </row>
    <row r="71" spans="1:5" x14ac:dyDescent="0.25">
      <c r="B71" s="1570">
        <v>45279</v>
      </c>
      <c r="C71" s="1571">
        <v>205.06</v>
      </c>
    </row>
    <row r="72" spans="1:5" x14ac:dyDescent="0.25">
      <c r="B72" s="1570">
        <v>45282</v>
      </c>
      <c r="C72" s="1571">
        <v>53.39</v>
      </c>
    </row>
    <row r="73" spans="1:5" x14ac:dyDescent="0.25">
      <c r="B73" s="1570">
        <v>45287</v>
      </c>
      <c r="C73" s="1571">
        <v>4.1500000000000004</v>
      </c>
    </row>
    <row r="74" spans="1:5" x14ac:dyDescent="0.25">
      <c r="B74" s="1570">
        <v>45289</v>
      </c>
      <c r="C74" s="1573">
        <v>175</v>
      </c>
    </row>
    <row r="75" spans="1:5" x14ac:dyDescent="0.25">
      <c r="B75" s="1570"/>
      <c r="C75" s="1573"/>
    </row>
    <row r="76" spans="1:5" ht="15.75" thickBot="1" x14ac:dyDescent="0.3">
      <c r="B76" s="1574" t="s">
        <v>642</v>
      </c>
      <c r="C76" s="1575">
        <f>SUM(C70:C75)</f>
        <v>1644.21</v>
      </c>
    </row>
    <row r="77" spans="1:5" ht="15.75" thickTop="1" x14ac:dyDescent="0.25"/>
    <row r="78" spans="1:5" ht="47.25" customHeight="1" x14ac:dyDescent="0.25"/>
    <row r="80" spans="1:5" x14ac:dyDescent="0.25">
      <c r="A80" s="2469" t="s">
        <v>480</v>
      </c>
      <c r="B80" s="2469"/>
      <c r="C80" s="2469"/>
      <c r="D80" s="2469"/>
      <c r="E80" s="2469"/>
    </row>
    <row r="81" spans="1:5" x14ac:dyDescent="0.25">
      <c r="A81" s="2469" t="s">
        <v>645</v>
      </c>
      <c r="B81" s="2469"/>
      <c r="C81" s="2469"/>
      <c r="D81" s="2469"/>
      <c r="E81" s="2469"/>
    </row>
    <row r="82" spans="1:5" x14ac:dyDescent="0.25">
      <c r="A82" s="2470" t="s">
        <v>646</v>
      </c>
      <c r="B82" s="2470"/>
      <c r="C82" s="2470"/>
      <c r="D82" s="2470"/>
      <c r="E82" s="2470"/>
    </row>
    <row r="83" spans="1:5" x14ac:dyDescent="0.25">
      <c r="A83" s="2471" t="s">
        <v>647</v>
      </c>
      <c r="B83" s="2471"/>
      <c r="C83" s="2471"/>
      <c r="D83" s="2471"/>
      <c r="E83" s="2471"/>
    </row>
    <row r="84" spans="1:5" x14ac:dyDescent="0.25">
      <c r="A84" s="1576"/>
      <c r="B84" s="1576"/>
      <c r="C84" s="1576"/>
      <c r="D84" s="1576"/>
    </row>
    <row r="85" spans="1:5" ht="15.75" x14ac:dyDescent="0.25">
      <c r="A85" s="1577" t="s">
        <v>640</v>
      </c>
      <c r="B85" s="1578" t="s">
        <v>648</v>
      </c>
      <c r="C85" s="1578" t="s">
        <v>649</v>
      </c>
      <c r="D85" s="1579" t="s">
        <v>641</v>
      </c>
    </row>
    <row r="86" spans="1:5" x14ac:dyDescent="0.25">
      <c r="A86" s="1580">
        <v>45274</v>
      </c>
      <c r="B86" s="1581" t="s">
        <v>650</v>
      </c>
      <c r="C86" s="1582">
        <v>40556</v>
      </c>
      <c r="D86" s="1583">
        <v>35593.199999999997</v>
      </c>
    </row>
    <row r="87" spans="1:5" x14ac:dyDescent="0.25">
      <c r="A87" s="1580">
        <v>45279</v>
      </c>
      <c r="B87" s="1581" t="s">
        <v>651</v>
      </c>
      <c r="C87" s="1582">
        <v>40557</v>
      </c>
      <c r="D87" s="1583">
        <v>201101.7</v>
      </c>
    </row>
    <row r="88" spans="1:5" x14ac:dyDescent="0.25">
      <c r="A88" s="1580">
        <v>45288</v>
      </c>
      <c r="B88" s="1581" t="s">
        <v>652</v>
      </c>
      <c r="C88" s="1582">
        <v>40558</v>
      </c>
      <c r="D88" s="1582">
        <v>0</v>
      </c>
    </row>
    <row r="89" spans="1:5" x14ac:dyDescent="0.25">
      <c r="A89" s="1580">
        <v>45289</v>
      </c>
      <c r="B89" s="1581" t="s">
        <v>727</v>
      </c>
      <c r="C89" s="1582">
        <v>40559</v>
      </c>
      <c r="D89" s="1583">
        <v>134960.79999999999</v>
      </c>
    </row>
    <row r="90" spans="1:5" ht="15.75" thickBot="1" x14ac:dyDescent="0.3">
      <c r="A90" s="1552"/>
      <c r="B90" s="1584" t="s">
        <v>642</v>
      </c>
      <c r="C90" s="1552"/>
      <c r="D90" s="1585">
        <f>SUM(D86:D89)</f>
        <v>371655.7</v>
      </c>
    </row>
    <row r="91" spans="1:5" x14ac:dyDescent="0.25">
      <c r="E91" s="1565"/>
    </row>
    <row r="92" spans="1:5" ht="41.25" customHeight="1" x14ac:dyDescent="0.25"/>
    <row r="95" spans="1:5" x14ac:dyDescent="0.25">
      <c r="A95" s="2469" t="s">
        <v>480</v>
      </c>
      <c r="B95" s="2469"/>
      <c r="C95" s="2469"/>
      <c r="D95" s="2469"/>
      <c r="E95" s="2469"/>
    </row>
    <row r="96" spans="1:5" x14ac:dyDescent="0.25">
      <c r="A96" s="2469" t="s">
        <v>654</v>
      </c>
      <c r="B96" s="2469"/>
      <c r="C96" s="2469"/>
      <c r="D96" s="2469"/>
      <c r="E96" s="2469"/>
    </row>
    <row r="97" spans="1:5" x14ac:dyDescent="0.25">
      <c r="A97" s="2470" t="s">
        <v>646</v>
      </c>
      <c r="B97" s="2470"/>
      <c r="C97" s="2470"/>
      <c r="D97" s="2470"/>
      <c r="E97" s="2470"/>
    </row>
    <row r="98" spans="1:5" x14ac:dyDescent="0.25">
      <c r="A98" s="2471" t="s">
        <v>647</v>
      </c>
      <c r="B98" s="2471"/>
      <c r="C98" s="2471"/>
      <c r="D98" s="2471"/>
      <c r="E98" s="2471"/>
    </row>
    <row r="99" spans="1:5" ht="15.75" x14ac:dyDescent="0.25">
      <c r="A99" s="1577" t="s">
        <v>640</v>
      </c>
      <c r="B99" s="1578" t="s">
        <v>655</v>
      </c>
      <c r="C99" s="1578" t="s">
        <v>649</v>
      </c>
      <c r="D99" s="1579" t="s">
        <v>641</v>
      </c>
    </row>
    <row r="100" spans="1:5" ht="15.75" x14ac:dyDescent="0.25">
      <c r="A100" s="1586"/>
      <c r="B100" s="1587"/>
      <c r="C100" s="1588"/>
      <c r="D100" s="1589"/>
    </row>
    <row r="101" spans="1:5" x14ac:dyDescent="0.25">
      <c r="A101" s="1580">
        <v>45279</v>
      </c>
      <c r="B101" s="1581" t="s">
        <v>651</v>
      </c>
      <c r="C101" s="1582">
        <v>40557</v>
      </c>
      <c r="D101" s="1583">
        <v>201101.7</v>
      </c>
    </row>
    <row r="102" spans="1:5" x14ac:dyDescent="0.25">
      <c r="A102" s="1580">
        <v>45289</v>
      </c>
      <c r="B102" s="1581" t="s">
        <v>653</v>
      </c>
      <c r="C102" s="1582">
        <v>40559</v>
      </c>
      <c r="D102" s="1583">
        <v>134960.79999999999</v>
      </c>
    </row>
    <row r="103" spans="1:5" ht="15.75" thickBot="1" x14ac:dyDescent="0.3">
      <c r="A103" s="1590"/>
      <c r="B103" s="1584" t="s">
        <v>642</v>
      </c>
      <c r="C103" s="1552"/>
      <c r="D103" s="1591">
        <f>SUM(D101:D102)</f>
        <v>336062.5</v>
      </c>
    </row>
    <row r="104" spans="1:5" ht="15.75" thickTop="1" x14ac:dyDescent="0.25"/>
  </sheetData>
  <mergeCells count="22">
    <mergeCell ref="B66:E66"/>
    <mergeCell ref="A1:F1"/>
    <mergeCell ref="A2:F2"/>
    <mergeCell ref="A3:F3"/>
    <mergeCell ref="A4:F4"/>
    <mergeCell ref="A5:F5"/>
    <mergeCell ref="A6:F6"/>
    <mergeCell ref="A52:E52"/>
    <mergeCell ref="A53:E53"/>
    <mergeCell ref="A54:E54"/>
    <mergeCell ref="A55:E55"/>
    <mergeCell ref="B65:E65"/>
    <mergeCell ref="A95:E95"/>
    <mergeCell ref="A96:E96"/>
    <mergeCell ref="A97:E97"/>
    <mergeCell ref="A98:E98"/>
    <mergeCell ref="B67:E67"/>
    <mergeCell ref="B68:E68"/>
    <mergeCell ref="A80:E80"/>
    <mergeCell ref="A81:E81"/>
    <mergeCell ref="A82:E82"/>
    <mergeCell ref="A83:E8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7.140625" customWidth="1"/>
    <col min="3" max="3" width="14" customWidth="1"/>
    <col min="4" max="4" width="15.42578125" customWidth="1"/>
    <col min="5" max="5" width="16.140625" customWidth="1"/>
    <col min="6" max="6" width="35.140625" customWidth="1"/>
    <col min="7" max="7" width="13.7109375" customWidth="1"/>
    <col min="8" max="8" width="15.28515625" customWidth="1"/>
    <col min="9" max="9" width="14.28515625" customWidth="1"/>
    <col min="10" max="10" width="17"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x14ac:dyDescent="0.25">
      <c r="A15" s="292"/>
      <c r="B15" s="1700">
        <v>1</v>
      </c>
      <c r="C15" s="1186"/>
      <c r="D15" s="1187"/>
      <c r="E15" s="1701" t="s">
        <v>822</v>
      </c>
      <c r="F15" s="1702" t="s">
        <v>823</v>
      </c>
      <c r="G15" s="1703">
        <v>12121</v>
      </c>
      <c r="H15" s="1703"/>
      <c r="I15" s="1865" t="s">
        <v>142</v>
      </c>
      <c r="J15" s="1191"/>
      <c r="K15" s="292"/>
    </row>
    <row r="16" spans="1:11" x14ac:dyDescent="0.25">
      <c r="A16" s="292"/>
      <c r="B16" s="1700">
        <v>2</v>
      </c>
      <c r="C16" s="1186"/>
      <c r="D16" s="1187"/>
      <c r="E16" s="1701" t="s">
        <v>878</v>
      </c>
      <c r="F16" s="1704" t="s">
        <v>879</v>
      </c>
      <c r="G16" s="1703"/>
      <c r="H16" s="1703">
        <v>12121</v>
      </c>
      <c r="I16" s="1190"/>
      <c r="J16" s="1191"/>
      <c r="K16" s="292"/>
    </row>
    <row r="17" spans="1:11" ht="72" x14ac:dyDescent="0.25">
      <c r="A17" s="292"/>
      <c r="B17" s="1700"/>
      <c r="C17" s="1192"/>
      <c r="D17" s="1193"/>
      <c r="E17" s="1840" t="s">
        <v>880</v>
      </c>
      <c r="F17" s="1856" t="s">
        <v>881</v>
      </c>
      <c r="G17" s="1190"/>
      <c r="H17" s="1190"/>
      <c r="I17" s="1190"/>
      <c r="J17" s="1191"/>
      <c r="K17" s="292"/>
    </row>
    <row r="18" spans="1:11" x14ac:dyDescent="0.25">
      <c r="A18" s="292"/>
      <c r="B18" s="1857"/>
      <c r="C18" s="1858"/>
      <c r="D18" s="1858"/>
      <c r="E18" s="1858"/>
      <c r="F18" s="1859" t="s">
        <v>58</v>
      </c>
      <c r="G18" s="1860">
        <f>SUM(G15:G16)</f>
        <v>12121</v>
      </c>
      <c r="H18" s="1860">
        <f>SUM(H15:H16)</f>
        <v>12121</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2" right="0.7" top="0.75" bottom="0.75" header="0.3" footer="0.3"/>
  <pageSetup paperSize="5"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1" max="1" width="9.28515625" customWidth="1"/>
    <col min="2" max="2" width="9.7109375" customWidth="1"/>
    <col min="3" max="3" width="13.5703125" customWidth="1"/>
    <col min="4" max="4" width="16.5703125" customWidth="1"/>
    <col min="5" max="5" width="17.28515625" customWidth="1"/>
    <col min="6" max="6" width="39" customWidth="1"/>
    <col min="7" max="7" width="14" customWidth="1"/>
    <col min="8" max="8" width="13.85546875" customWidth="1"/>
    <col min="9" max="9" width="14.42578125" customWidth="1"/>
    <col min="10" max="10" width="17.710937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x14ac:dyDescent="0.25">
      <c r="A15" s="292"/>
      <c r="B15" s="1700">
        <v>1</v>
      </c>
      <c r="C15" s="1186"/>
      <c r="D15" s="1187"/>
      <c r="E15" s="1701" t="s">
        <v>822</v>
      </c>
      <c r="F15" s="1702" t="s">
        <v>823</v>
      </c>
      <c r="G15" s="1703">
        <v>3380</v>
      </c>
      <c r="H15" s="1703"/>
      <c r="I15" s="1865" t="s">
        <v>142</v>
      </c>
      <c r="J15" s="1191"/>
      <c r="K15" s="292"/>
    </row>
    <row r="16" spans="1:11" x14ac:dyDescent="0.25">
      <c r="A16" s="292"/>
      <c r="B16" s="1700">
        <v>2</v>
      </c>
      <c r="C16" s="1186"/>
      <c r="D16" s="1187"/>
      <c r="E16" s="1701" t="s">
        <v>878</v>
      </c>
      <c r="F16" s="1704" t="s">
        <v>879</v>
      </c>
      <c r="G16" s="1703"/>
      <c r="H16" s="1703">
        <v>3380</v>
      </c>
      <c r="I16" s="1190"/>
      <c r="J16" s="1191"/>
      <c r="K16" s="292"/>
    </row>
    <row r="17" spans="1:11" ht="60" x14ac:dyDescent="0.25">
      <c r="A17" s="292"/>
      <c r="B17" s="1700"/>
      <c r="C17" s="1192"/>
      <c r="D17" s="1193"/>
      <c r="E17" s="1840" t="s">
        <v>882</v>
      </c>
      <c r="F17" s="1856" t="s">
        <v>883</v>
      </c>
      <c r="G17" s="1190"/>
      <c r="H17" s="1190"/>
      <c r="I17" s="1190"/>
      <c r="J17" s="1191"/>
      <c r="K17" s="292"/>
    </row>
    <row r="18" spans="1:11" x14ac:dyDescent="0.25">
      <c r="A18" s="292"/>
      <c r="B18" s="1857"/>
      <c r="C18" s="1858"/>
      <c r="D18" s="1858"/>
      <c r="E18" s="1858"/>
      <c r="F18" s="1859" t="s">
        <v>58</v>
      </c>
      <c r="G18" s="1860">
        <f>SUM(G15:G16)</f>
        <v>3380</v>
      </c>
      <c r="H18" s="1860">
        <f>SUM(H15:H16)</f>
        <v>3380</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32" right="0.52" top="0.75" bottom="0.75" header="0.3" footer="0.3"/>
  <pageSetup paperSize="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8.7109375" customWidth="1"/>
    <col min="3" max="3" width="13" customWidth="1"/>
    <col min="4" max="4" width="14.7109375" customWidth="1"/>
    <col min="5" max="5" width="20.85546875" customWidth="1"/>
    <col min="6" max="6" width="38.5703125" customWidth="1"/>
    <col min="7" max="7" width="13.7109375" customWidth="1"/>
    <col min="8" max="8" width="13.85546875" customWidth="1"/>
    <col min="9" max="9" width="12.42578125" customWidth="1"/>
    <col min="10" max="10" width="16.570312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766" t="s">
        <v>480</v>
      </c>
      <c r="F8" s="2766"/>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728" t="s">
        <v>28</v>
      </c>
      <c r="F10" s="1694" t="s">
        <v>482</v>
      </c>
      <c r="G10" s="1728" t="s">
        <v>20</v>
      </c>
      <c r="H10" s="1694" t="s">
        <v>483</v>
      </c>
      <c r="I10" s="1728" t="s">
        <v>22</v>
      </c>
      <c r="J10" s="1694" t="s">
        <v>484</v>
      </c>
      <c r="K10" s="292"/>
    </row>
    <row r="11" spans="1:11" ht="18.75" x14ac:dyDescent="0.3">
      <c r="A11" s="292"/>
      <c r="B11" s="1689"/>
      <c r="C11" s="31"/>
      <c r="D11" s="31"/>
      <c r="E11" s="31"/>
      <c r="F11" s="1695"/>
      <c r="G11" s="31"/>
      <c r="H11" s="31"/>
      <c r="I11" s="16"/>
      <c r="J11" s="1696"/>
      <c r="K11" s="292"/>
    </row>
    <row r="12" spans="1:11" ht="30" customHeight="1"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5.5" x14ac:dyDescent="0.25">
      <c r="A14" s="1699"/>
      <c r="B14" s="1825" t="s">
        <v>103</v>
      </c>
      <c r="C14" s="1826" t="s">
        <v>314</v>
      </c>
      <c r="D14" s="1827" t="s">
        <v>271</v>
      </c>
      <c r="E14" s="1826" t="s">
        <v>238</v>
      </c>
      <c r="F14" s="1828" t="s">
        <v>385</v>
      </c>
      <c r="G14" s="1829" t="s">
        <v>151</v>
      </c>
      <c r="H14" s="1829" t="s">
        <v>152</v>
      </c>
      <c r="I14" s="1830" t="s">
        <v>315</v>
      </c>
      <c r="J14" s="1831" t="s">
        <v>86</v>
      </c>
      <c r="K14" s="1699"/>
    </row>
    <row r="15" spans="1:11" x14ac:dyDescent="0.25">
      <c r="A15" s="292"/>
      <c r="B15" s="1700">
        <v>1</v>
      </c>
      <c r="C15" s="1186"/>
      <c r="D15" s="1187"/>
      <c r="E15" s="1701" t="s">
        <v>822</v>
      </c>
      <c r="F15" s="1702" t="s">
        <v>823</v>
      </c>
      <c r="G15" s="1703">
        <v>19212</v>
      </c>
      <c r="H15" s="1703"/>
      <c r="I15" s="1865" t="s">
        <v>142</v>
      </c>
      <c r="J15" s="1191"/>
      <c r="K15" s="292"/>
    </row>
    <row r="16" spans="1:11" x14ac:dyDescent="0.25">
      <c r="A16" s="292"/>
      <c r="B16" s="1700"/>
      <c r="C16" s="1186"/>
      <c r="D16" s="1187"/>
      <c r="E16" s="1701" t="s">
        <v>832</v>
      </c>
      <c r="F16" s="1702" t="s">
        <v>833</v>
      </c>
      <c r="G16" s="1703"/>
      <c r="H16" s="1703">
        <v>19212</v>
      </c>
      <c r="I16" s="1190"/>
      <c r="J16" s="1191"/>
      <c r="K16" s="292"/>
    </row>
    <row r="17" spans="1:11" ht="84" x14ac:dyDescent="0.25">
      <c r="A17" s="292"/>
      <c r="B17" s="1700"/>
      <c r="C17" s="1192"/>
      <c r="D17" s="1193"/>
      <c r="E17" s="1840" t="s">
        <v>884</v>
      </c>
      <c r="F17" s="1841" t="s">
        <v>885</v>
      </c>
      <c r="G17" s="1190"/>
      <c r="H17" s="1190"/>
      <c r="I17" s="1190"/>
      <c r="J17" s="1191"/>
      <c r="K17" s="292"/>
    </row>
    <row r="18" spans="1:11" x14ac:dyDescent="0.25">
      <c r="A18" s="1729"/>
      <c r="B18" s="1833"/>
      <c r="C18" s="1834"/>
      <c r="D18" s="1834"/>
      <c r="E18" s="1834"/>
      <c r="F18" s="1842" t="s">
        <v>58</v>
      </c>
      <c r="G18" s="1843">
        <f>SUM(G15:G16)</f>
        <v>19212</v>
      </c>
      <c r="H18" s="1843">
        <f>SUM(H15:H16)</f>
        <v>19212</v>
      </c>
      <c r="I18" s="1844"/>
      <c r="J18" s="1845"/>
      <c r="K18" s="1729"/>
    </row>
    <row r="19" spans="1:11" x14ac:dyDescent="0.25">
      <c r="A19" s="292"/>
      <c r="B19" s="1730"/>
      <c r="C19" s="49"/>
      <c r="D19" s="49"/>
      <c r="E19" s="1690"/>
      <c r="F19" s="1731"/>
      <c r="G19" s="1732"/>
      <c r="H19" s="1706"/>
      <c r="I19" s="1706"/>
      <c r="J19" s="1707" t="s">
        <v>188</v>
      </c>
      <c r="K19" s="292"/>
    </row>
    <row r="20" spans="1:11" x14ac:dyDescent="0.25">
      <c r="A20" s="292"/>
      <c r="B20" s="50"/>
      <c r="C20" s="44"/>
      <c r="D20" s="44"/>
      <c r="E20" s="43"/>
      <c r="F20" s="1733"/>
      <c r="G20" s="1733"/>
      <c r="H20" s="43"/>
      <c r="I20" s="43"/>
      <c r="J20" s="72"/>
      <c r="K20" s="292"/>
    </row>
    <row r="21" spans="1:11" x14ac:dyDescent="0.25">
      <c r="A21" s="292"/>
      <c r="B21" s="50"/>
      <c r="C21" s="2767" t="s">
        <v>836</v>
      </c>
      <c r="D21" s="2767"/>
      <c r="E21" s="1708"/>
      <c r="F21" s="1672" t="s">
        <v>837</v>
      </c>
      <c r="G21" s="1709"/>
      <c r="H21" s="16"/>
      <c r="I21" s="2554" t="s">
        <v>501</v>
      </c>
      <c r="J21" s="2554"/>
      <c r="K21" s="292"/>
    </row>
    <row r="22" spans="1:11" x14ac:dyDescent="0.25">
      <c r="A22" s="292"/>
      <c r="B22" s="50"/>
      <c r="C22" s="2768" t="s">
        <v>6</v>
      </c>
      <c r="D22" s="2768"/>
      <c r="E22" s="1708"/>
      <c r="F22" s="1671" t="s">
        <v>7</v>
      </c>
      <c r="G22" s="406"/>
      <c r="H22" s="47"/>
      <c r="I22" s="2555" t="s">
        <v>286</v>
      </c>
      <c r="J22" s="2555"/>
      <c r="K22" s="292"/>
    </row>
    <row r="23" spans="1:11" x14ac:dyDescent="0.25">
      <c r="A23" s="292"/>
      <c r="B23" s="50"/>
      <c r="C23" s="2767" t="s">
        <v>488</v>
      </c>
      <c r="D23" s="2767"/>
      <c r="E23" s="1708"/>
      <c r="F23" s="1672" t="s">
        <v>496</v>
      </c>
      <c r="G23" s="1709"/>
      <c r="H23" s="16"/>
      <c r="I23" s="2554" t="s">
        <v>507</v>
      </c>
      <c r="J23" s="2554"/>
      <c r="K23" s="292"/>
    </row>
    <row r="24" spans="1:11" x14ac:dyDescent="0.25">
      <c r="A24" s="292"/>
      <c r="B24" s="50"/>
      <c r="C24" s="2745" t="s">
        <v>838</v>
      </c>
      <c r="D24" s="2556"/>
      <c r="E24" s="1708"/>
      <c r="F24" s="1671" t="s">
        <v>838</v>
      </c>
      <c r="G24" s="406"/>
      <c r="H24" s="47"/>
      <c r="I24" s="2555" t="str">
        <f>'[1]Datos Generales'!D16</f>
        <v>Revisado por</v>
      </c>
      <c r="J24" s="2555"/>
      <c r="K24" s="292"/>
    </row>
    <row r="25" spans="1:11" x14ac:dyDescent="0.25">
      <c r="A25" s="292"/>
      <c r="B25" s="50"/>
      <c r="C25" s="2765">
        <v>45299</v>
      </c>
      <c r="D25" s="2765"/>
      <c r="E25" s="1708"/>
      <c r="F25" s="1735">
        <v>45299</v>
      </c>
      <c r="G25" s="727"/>
      <c r="H25" s="1710"/>
      <c r="I25" s="2765">
        <v>45301</v>
      </c>
      <c r="J25" s="2765"/>
      <c r="K25" s="292"/>
    </row>
    <row r="26" spans="1:11" x14ac:dyDescent="0.25">
      <c r="A26" s="292"/>
      <c r="B26" s="570"/>
      <c r="C26" s="2556" t="s">
        <v>287</v>
      </c>
      <c r="D26" s="2556"/>
      <c r="E26" s="51"/>
      <c r="F26" s="1671" t="s">
        <v>288</v>
      </c>
      <c r="G26" s="406"/>
      <c r="H26" s="292"/>
      <c r="I26" s="2556" t="s">
        <v>300</v>
      </c>
      <c r="J26" s="2556"/>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31" right="0.7" top="0.75" bottom="0.75" header="0.3" footer="0.3"/>
  <pageSetup paperSize="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9.28515625" customWidth="1"/>
    <col min="3" max="3" width="12.7109375" customWidth="1"/>
    <col min="4" max="4" width="14.5703125" customWidth="1"/>
    <col min="5" max="5" width="16.42578125" customWidth="1"/>
    <col min="6" max="6" width="35.28515625" customWidth="1"/>
    <col min="7" max="7" width="14.7109375" customWidth="1"/>
    <col min="8" max="8" width="15.140625" customWidth="1"/>
    <col min="9" max="9" width="14.85546875" customWidth="1"/>
    <col min="10" max="10" width="13.8554687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766" t="s">
        <v>480</v>
      </c>
      <c r="F8" s="2766"/>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728" t="s">
        <v>28</v>
      </c>
      <c r="F10" s="1694" t="s">
        <v>482</v>
      </c>
      <c r="G10" s="1728" t="s">
        <v>20</v>
      </c>
      <c r="H10" s="1694" t="s">
        <v>483</v>
      </c>
      <c r="I10" s="1728"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886</v>
      </c>
      <c r="G12" s="2641"/>
      <c r="H12" s="1698" t="s">
        <v>821</v>
      </c>
      <c r="I12" s="16"/>
      <c r="J12" s="1696"/>
      <c r="K12" s="292"/>
    </row>
    <row r="13" spans="1:11" ht="18.75" x14ac:dyDescent="0.3">
      <c r="A13" s="292"/>
      <c r="B13" s="1689"/>
      <c r="C13" s="47"/>
      <c r="D13" s="47"/>
      <c r="E13" s="47"/>
      <c r="F13" s="1695"/>
      <c r="G13" s="47"/>
      <c r="H13" s="47"/>
      <c r="I13" s="16"/>
      <c r="J13" s="1696"/>
      <c r="K13" s="292"/>
    </row>
    <row r="14" spans="1:11" ht="25.5" x14ac:dyDescent="0.25">
      <c r="A14" s="1699"/>
      <c r="B14" s="1825" t="s">
        <v>103</v>
      </c>
      <c r="C14" s="1826" t="s">
        <v>314</v>
      </c>
      <c r="D14" s="1827" t="s">
        <v>271</v>
      </c>
      <c r="E14" s="1826" t="s">
        <v>238</v>
      </c>
      <c r="F14" s="1828" t="s">
        <v>385</v>
      </c>
      <c r="G14" s="1829" t="s">
        <v>151</v>
      </c>
      <c r="H14" s="1829" t="s">
        <v>152</v>
      </c>
      <c r="I14" s="1830" t="s">
        <v>315</v>
      </c>
      <c r="J14" s="1831" t="s">
        <v>86</v>
      </c>
      <c r="K14" s="1699"/>
    </row>
    <row r="15" spans="1:11" x14ac:dyDescent="0.25">
      <c r="A15" s="292"/>
      <c r="B15" s="1700">
        <v>1</v>
      </c>
      <c r="C15" s="1186"/>
      <c r="D15" s="1187"/>
      <c r="E15" s="1701" t="s">
        <v>822</v>
      </c>
      <c r="F15" s="1702" t="s">
        <v>823</v>
      </c>
      <c r="G15" s="1703">
        <v>3000</v>
      </c>
      <c r="H15" s="1703"/>
      <c r="I15" s="1865" t="s">
        <v>142</v>
      </c>
      <c r="J15" s="1191"/>
      <c r="K15" s="292"/>
    </row>
    <row r="16" spans="1:11" x14ac:dyDescent="0.25">
      <c r="A16" s="292"/>
      <c r="B16" s="1700"/>
      <c r="C16" s="1186"/>
      <c r="D16" s="1187"/>
      <c r="E16" s="1701" t="s">
        <v>832</v>
      </c>
      <c r="F16" s="1702" t="s">
        <v>833</v>
      </c>
      <c r="G16" s="1703"/>
      <c r="H16" s="1703">
        <v>3000</v>
      </c>
      <c r="I16" s="1190"/>
      <c r="J16" s="1191"/>
      <c r="K16" s="292"/>
    </row>
    <row r="17" spans="1:11" ht="60" x14ac:dyDescent="0.25">
      <c r="A17" s="292"/>
      <c r="B17" s="1700"/>
      <c r="C17" s="1192"/>
      <c r="D17" s="1193"/>
      <c r="E17" s="1840" t="s">
        <v>888</v>
      </c>
      <c r="F17" s="1841" t="s">
        <v>887</v>
      </c>
      <c r="G17" s="1190"/>
      <c r="H17" s="1190"/>
      <c r="I17" s="1190"/>
      <c r="J17" s="1191"/>
      <c r="K17" s="292"/>
    </row>
    <row r="18" spans="1:11" x14ac:dyDescent="0.25">
      <c r="A18" s="1729"/>
      <c r="B18" s="1833"/>
      <c r="C18" s="1834"/>
      <c r="D18" s="1834"/>
      <c r="E18" s="1834"/>
      <c r="F18" s="1842" t="s">
        <v>58</v>
      </c>
      <c r="G18" s="1843">
        <f>SUM(G15:G16)</f>
        <v>3000</v>
      </c>
      <c r="H18" s="1843">
        <f>SUM(H15:H16)</f>
        <v>3000</v>
      </c>
      <c r="I18" s="1844"/>
      <c r="J18" s="1845"/>
      <c r="K18" s="1729"/>
    </row>
    <row r="19" spans="1:11" x14ac:dyDescent="0.25">
      <c r="A19" s="292"/>
      <c r="B19" s="1730"/>
      <c r="C19" s="49"/>
      <c r="D19" s="49"/>
      <c r="E19" s="1690"/>
      <c r="F19" s="1731"/>
      <c r="G19" s="1732"/>
      <c r="H19" s="1706"/>
      <c r="I19" s="1706"/>
      <c r="J19" s="1707" t="s">
        <v>188</v>
      </c>
      <c r="K19" s="292"/>
    </row>
    <row r="20" spans="1:11" x14ac:dyDescent="0.25">
      <c r="A20" s="292"/>
      <c r="B20" s="50"/>
      <c r="C20" s="44"/>
      <c r="D20" s="44"/>
      <c r="E20" s="43"/>
      <c r="F20" s="1733"/>
      <c r="G20" s="1733"/>
      <c r="H20" s="43"/>
      <c r="I20" s="43"/>
      <c r="J20" s="72"/>
      <c r="K20" s="292"/>
    </row>
    <row r="21" spans="1:11" x14ac:dyDescent="0.25">
      <c r="A21" s="292"/>
      <c r="B21" s="50"/>
      <c r="C21" s="2767" t="s">
        <v>836</v>
      </c>
      <c r="D21" s="2767"/>
      <c r="E21" s="1708"/>
      <c r="F21" s="1672" t="s">
        <v>837</v>
      </c>
      <c r="G21" s="1709"/>
      <c r="H21" s="16"/>
      <c r="I21" s="2554" t="s">
        <v>501</v>
      </c>
      <c r="J21" s="2554"/>
      <c r="K21" s="292"/>
    </row>
    <row r="22" spans="1:11" x14ac:dyDescent="0.25">
      <c r="A22" s="292"/>
      <c r="B22" s="50"/>
      <c r="C22" s="2768" t="s">
        <v>6</v>
      </c>
      <c r="D22" s="2768"/>
      <c r="E22" s="1708"/>
      <c r="F22" s="1671" t="s">
        <v>7</v>
      </c>
      <c r="G22" s="406"/>
      <c r="H22" s="47"/>
      <c r="I22" s="2555" t="s">
        <v>286</v>
      </c>
      <c r="J22" s="2555"/>
      <c r="K22" s="292"/>
    </row>
    <row r="23" spans="1:11" x14ac:dyDescent="0.25">
      <c r="A23" s="292"/>
      <c r="B23" s="50"/>
      <c r="C23" s="2767" t="s">
        <v>488</v>
      </c>
      <c r="D23" s="2767"/>
      <c r="E23" s="1708"/>
      <c r="F23" s="1672" t="s">
        <v>496</v>
      </c>
      <c r="G23" s="1709"/>
      <c r="H23" s="16"/>
      <c r="I23" s="2554" t="s">
        <v>507</v>
      </c>
      <c r="J23" s="2554"/>
      <c r="K23" s="292"/>
    </row>
    <row r="24" spans="1:11" x14ac:dyDescent="0.25">
      <c r="A24" s="292"/>
      <c r="B24" s="50"/>
      <c r="C24" s="2745" t="s">
        <v>838</v>
      </c>
      <c r="D24" s="2556"/>
      <c r="E24" s="1708"/>
      <c r="F24" s="1671" t="s">
        <v>838</v>
      </c>
      <c r="G24" s="406"/>
      <c r="H24" s="47"/>
      <c r="I24" s="2555" t="str">
        <f>'[1]Datos Generales'!D16</f>
        <v>Revisado por</v>
      </c>
      <c r="J24" s="2555"/>
      <c r="K24" s="292"/>
    </row>
    <row r="25" spans="1:11" x14ac:dyDescent="0.25">
      <c r="A25" s="292"/>
      <c r="B25" s="50"/>
      <c r="C25" s="2765">
        <v>45299</v>
      </c>
      <c r="D25" s="2765"/>
      <c r="E25" s="1708"/>
      <c r="F25" s="1735">
        <v>45299</v>
      </c>
      <c r="G25" s="727"/>
      <c r="H25" s="1710"/>
      <c r="I25" s="2765">
        <v>45301</v>
      </c>
      <c r="J25" s="2765"/>
      <c r="K25" s="292"/>
    </row>
    <row r="26" spans="1:11" x14ac:dyDescent="0.25">
      <c r="A26" s="292"/>
      <c r="B26" s="570"/>
      <c r="C26" s="2556" t="s">
        <v>287</v>
      </c>
      <c r="D26" s="2556"/>
      <c r="E26" s="51"/>
      <c r="F26" s="1671" t="s">
        <v>288</v>
      </c>
      <c r="G26" s="406"/>
      <c r="H26" s="292"/>
      <c r="I26" s="2556" t="s">
        <v>300</v>
      </c>
      <c r="J26" s="2556"/>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36" right="0.2" top="0.75" bottom="0.62" header="0.3" footer="0.3"/>
  <pageSetup paperSize="5"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9.42578125" customWidth="1"/>
    <col min="3" max="4" width="13.7109375" customWidth="1"/>
    <col min="5" max="5" width="15.42578125" customWidth="1"/>
    <col min="6" max="6" width="39.28515625" customWidth="1"/>
    <col min="7" max="7" width="14.140625" customWidth="1"/>
    <col min="8" max="8" width="13.42578125" customWidth="1"/>
    <col min="9" max="9" width="14.42578125" customWidth="1"/>
    <col min="10" max="10" width="16.4257812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766" t="s">
        <v>480</v>
      </c>
      <c r="F8" s="2766"/>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728" t="s">
        <v>28</v>
      </c>
      <c r="F10" s="1694" t="s">
        <v>482</v>
      </c>
      <c r="G10" s="1728" t="s">
        <v>20</v>
      </c>
      <c r="H10" s="1694" t="s">
        <v>483</v>
      </c>
      <c r="I10" s="1728"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5.5" x14ac:dyDescent="0.25">
      <c r="A14" s="1699"/>
      <c r="B14" s="1825" t="s">
        <v>103</v>
      </c>
      <c r="C14" s="1826" t="s">
        <v>314</v>
      </c>
      <c r="D14" s="1827" t="s">
        <v>271</v>
      </c>
      <c r="E14" s="1826" t="s">
        <v>238</v>
      </c>
      <c r="F14" s="1828" t="s">
        <v>385</v>
      </c>
      <c r="G14" s="1829" t="s">
        <v>151</v>
      </c>
      <c r="H14" s="1829" t="s">
        <v>152</v>
      </c>
      <c r="I14" s="1830" t="s">
        <v>315</v>
      </c>
      <c r="J14" s="1831" t="s">
        <v>86</v>
      </c>
      <c r="K14" s="1699"/>
    </row>
    <row r="15" spans="1:11" x14ac:dyDescent="0.25">
      <c r="A15" s="292"/>
      <c r="B15" s="1700">
        <v>1</v>
      </c>
      <c r="C15" s="1186"/>
      <c r="D15" s="1187"/>
      <c r="E15" s="1701" t="s">
        <v>822</v>
      </c>
      <c r="F15" s="1702" t="s">
        <v>823</v>
      </c>
      <c r="G15" s="1703">
        <v>5206</v>
      </c>
      <c r="H15" s="1703"/>
      <c r="I15" s="1865" t="s">
        <v>142</v>
      </c>
      <c r="J15" s="1191"/>
      <c r="K15" s="292"/>
    </row>
    <row r="16" spans="1:11" x14ac:dyDescent="0.25">
      <c r="A16" s="292"/>
      <c r="B16" s="1700"/>
      <c r="C16" s="1186"/>
      <c r="D16" s="1187"/>
      <c r="E16" s="1701" t="s">
        <v>832</v>
      </c>
      <c r="F16" s="1702" t="s">
        <v>833</v>
      </c>
      <c r="G16" s="1703"/>
      <c r="H16" s="1703">
        <v>5206</v>
      </c>
      <c r="I16" s="1190"/>
      <c r="J16" s="1191"/>
      <c r="K16" s="292"/>
    </row>
    <row r="17" spans="1:11" ht="60" x14ac:dyDescent="0.25">
      <c r="A17" s="292"/>
      <c r="B17" s="1700"/>
      <c r="C17" s="1192"/>
      <c r="D17" s="1193"/>
      <c r="E17" s="1840" t="s">
        <v>889</v>
      </c>
      <c r="F17" s="1841" t="s">
        <v>890</v>
      </c>
      <c r="G17" s="1190"/>
      <c r="H17" s="1190"/>
      <c r="I17" s="1190"/>
      <c r="J17" s="1191"/>
      <c r="K17" s="292"/>
    </row>
    <row r="18" spans="1:11" x14ac:dyDescent="0.25">
      <c r="A18" s="1729"/>
      <c r="B18" s="1833"/>
      <c r="C18" s="1834"/>
      <c r="D18" s="1834"/>
      <c r="E18" s="1834"/>
      <c r="F18" s="1842" t="s">
        <v>58</v>
      </c>
      <c r="G18" s="1843">
        <f>SUM(G15:G16)</f>
        <v>5206</v>
      </c>
      <c r="H18" s="1843">
        <f>SUM(H15:H16)</f>
        <v>5206</v>
      </c>
      <c r="I18" s="1844"/>
      <c r="J18" s="1845"/>
      <c r="K18" s="1729"/>
    </row>
    <row r="19" spans="1:11" x14ac:dyDescent="0.25">
      <c r="A19" s="292"/>
      <c r="B19" s="1730"/>
      <c r="C19" s="49"/>
      <c r="D19" s="49"/>
      <c r="E19" s="1690"/>
      <c r="F19" s="1731"/>
      <c r="G19" s="1732"/>
      <c r="H19" s="1706"/>
      <c r="I19" s="1706"/>
      <c r="J19" s="1707" t="s">
        <v>188</v>
      </c>
      <c r="K19" s="292"/>
    </row>
    <row r="20" spans="1:11" x14ac:dyDescent="0.25">
      <c r="A20" s="292"/>
      <c r="B20" s="50"/>
      <c r="C20" s="44"/>
      <c r="D20" s="44"/>
      <c r="E20" s="43"/>
      <c r="F20" s="1733"/>
      <c r="G20" s="1733"/>
      <c r="H20" s="43"/>
      <c r="I20" s="43"/>
      <c r="J20" s="72"/>
      <c r="K20" s="292"/>
    </row>
    <row r="21" spans="1:11" x14ac:dyDescent="0.25">
      <c r="A21" s="292"/>
      <c r="B21" s="50"/>
      <c r="C21" s="2767" t="s">
        <v>836</v>
      </c>
      <c r="D21" s="2767"/>
      <c r="E21" s="1708"/>
      <c r="F21" s="1672" t="s">
        <v>837</v>
      </c>
      <c r="G21" s="1709"/>
      <c r="H21" s="16"/>
      <c r="I21" s="2554" t="s">
        <v>501</v>
      </c>
      <c r="J21" s="2554"/>
      <c r="K21" s="292"/>
    </row>
    <row r="22" spans="1:11" x14ac:dyDescent="0.25">
      <c r="A22" s="292"/>
      <c r="B22" s="50"/>
      <c r="C22" s="2768" t="s">
        <v>6</v>
      </c>
      <c r="D22" s="2768"/>
      <c r="E22" s="1708"/>
      <c r="F22" s="1671" t="s">
        <v>7</v>
      </c>
      <c r="G22" s="406"/>
      <c r="H22" s="47"/>
      <c r="I22" s="2555" t="s">
        <v>286</v>
      </c>
      <c r="J22" s="2555"/>
      <c r="K22" s="292"/>
    </row>
    <row r="23" spans="1:11" x14ac:dyDescent="0.25">
      <c r="A23" s="292"/>
      <c r="B23" s="50"/>
      <c r="C23" s="2767" t="s">
        <v>488</v>
      </c>
      <c r="D23" s="2767"/>
      <c r="E23" s="1708"/>
      <c r="F23" s="1672" t="s">
        <v>496</v>
      </c>
      <c r="G23" s="1709"/>
      <c r="H23" s="16"/>
      <c r="I23" s="2554" t="s">
        <v>507</v>
      </c>
      <c r="J23" s="2554"/>
      <c r="K23" s="292"/>
    </row>
    <row r="24" spans="1:11" x14ac:dyDescent="0.25">
      <c r="A24" s="292"/>
      <c r="B24" s="50"/>
      <c r="C24" s="2745" t="s">
        <v>838</v>
      </c>
      <c r="D24" s="2556"/>
      <c r="E24" s="1708"/>
      <c r="F24" s="1671" t="s">
        <v>838</v>
      </c>
      <c r="G24" s="406"/>
      <c r="H24" s="47"/>
      <c r="I24" s="2555" t="str">
        <f>'[1]Datos Generales'!D16</f>
        <v>Revisado por</v>
      </c>
      <c r="J24" s="2555"/>
      <c r="K24" s="292"/>
    </row>
    <row r="25" spans="1:11" x14ac:dyDescent="0.25">
      <c r="A25" s="292"/>
      <c r="B25" s="50"/>
      <c r="C25" s="2765">
        <v>45299</v>
      </c>
      <c r="D25" s="2765"/>
      <c r="E25" s="1708"/>
      <c r="F25" s="1735">
        <v>45299</v>
      </c>
      <c r="G25" s="727"/>
      <c r="H25" s="1710"/>
      <c r="I25" s="2765">
        <v>45301</v>
      </c>
      <c r="J25" s="2765"/>
      <c r="K25" s="292"/>
    </row>
    <row r="26" spans="1:11" x14ac:dyDescent="0.25">
      <c r="A26" s="292"/>
      <c r="B26" s="570"/>
      <c r="C26" s="2556" t="s">
        <v>287</v>
      </c>
      <c r="D26" s="2556"/>
      <c r="E26" s="51"/>
      <c r="F26" s="1671" t="s">
        <v>288</v>
      </c>
      <c r="G26" s="406"/>
      <c r="H26" s="292"/>
      <c r="I26" s="2556" t="s">
        <v>300</v>
      </c>
      <c r="J26" s="2556"/>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2" right="0.2" top="0.75" bottom="0.75" header="0.3" footer="0.3"/>
  <pageSetup paperSize="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15" sqref="I15"/>
    </sheetView>
  </sheetViews>
  <sheetFormatPr baseColWidth="10" defaultRowHeight="15" x14ac:dyDescent="0.25"/>
  <cols>
    <col min="2" max="2" width="8.7109375" customWidth="1"/>
    <col min="3" max="3" width="13.7109375" customWidth="1"/>
    <col min="4" max="4" width="15.42578125" customWidth="1"/>
    <col min="5" max="5" width="15.28515625" customWidth="1"/>
    <col min="6" max="6" width="39.28515625" customWidth="1"/>
    <col min="7" max="7" width="13.85546875" customWidth="1"/>
    <col min="8" max="8" width="13.28515625" customWidth="1"/>
    <col min="9" max="9" width="14.140625" customWidth="1"/>
    <col min="10" max="10" width="16"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x14ac:dyDescent="0.25">
      <c r="A15" s="292"/>
      <c r="B15" s="1700">
        <v>1</v>
      </c>
      <c r="C15" s="1186"/>
      <c r="D15" s="1187"/>
      <c r="E15" s="1701" t="s">
        <v>822</v>
      </c>
      <c r="F15" s="1702" t="s">
        <v>823</v>
      </c>
      <c r="G15" s="1703">
        <v>3250</v>
      </c>
      <c r="H15" s="1703"/>
      <c r="I15" s="1865" t="s">
        <v>142</v>
      </c>
      <c r="J15" s="1191"/>
      <c r="K15" s="292"/>
    </row>
    <row r="16" spans="1:11" x14ac:dyDescent="0.25">
      <c r="A16" s="292"/>
      <c r="B16" s="1700">
        <v>2</v>
      </c>
      <c r="C16" s="1186"/>
      <c r="D16" s="1187"/>
      <c r="E16" s="1701" t="s">
        <v>878</v>
      </c>
      <c r="F16" s="1704" t="s">
        <v>879</v>
      </c>
      <c r="G16" s="1703"/>
      <c r="H16" s="1703">
        <v>3250</v>
      </c>
      <c r="I16" s="1190"/>
      <c r="J16" s="1191"/>
      <c r="K16" s="292"/>
    </row>
    <row r="17" spans="1:11" ht="60" x14ac:dyDescent="0.25">
      <c r="A17" s="292"/>
      <c r="B17" s="1700"/>
      <c r="C17" s="1192"/>
      <c r="D17" s="1193"/>
      <c r="E17" s="1840" t="s">
        <v>891</v>
      </c>
      <c r="F17" s="1856" t="s">
        <v>892</v>
      </c>
      <c r="G17" s="1190"/>
      <c r="H17" s="1190"/>
      <c r="I17" s="1190"/>
      <c r="J17" s="1191"/>
      <c r="K17" s="292"/>
    </row>
    <row r="18" spans="1:11" x14ac:dyDescent="0.25">
      <c r="A18" s="292"/>
      <c r="B18" s="1857"/>
      <c r="C18" s="1858"/>
      <c r="D18" s="1858"/>
      <c r="E18" s="1858"/>
      <c r="F18" s="1859" t="s">
        <v>58</v>
      </c>
      <c r="G18" s="1860">
        <f>SUM(G15:G16)</f>
        <v>3250</v>
      </c>
      <c r="H18" s="1860">
        <f>SUM(H15:H16)</f>
        <v>3250</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22" right="0.16" top="0.75" bottom="0.75" header="0.3" footer="0.3"/>
  <pageSetup paperSize="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H21" sqref="H21"/>
    </sheetView>
  </sheetViews>
  <sheetFormatPr baseColWidth="10" defaultRowHeight="15" x14ac:dyDescent="0.25"/>
  <cols>
    <col min="2" max="2" width="8.7109375" customWidth="1"/>
    <col min="3" max="3" width="14.28515625" customWidth="1"/>
    <col min="4" max="4" width="16.42578125" customWidth="1"/>
    <col min="5" max="5" width="16.7109375" customWidth="1"/>
    <col min="6" max="6" width="37.28515625" customWidth="1"/>
    <col min="7" max="7" width="13.85546875" customWidth="1"/>
    <col min="8" max="8" width="14.42578125" customWidth="1"/>
    <col min="9" max="9" width="14.85546875" customWidth="1"/>
    <col min="10" max="10" width="16.28515625" customWidth="1"/>
  </cols>
  <sheetData>
    <row r="1" spans="1:11" x14ac:dyDescent="0.25">
      <c r="A1" s="170"/>
      <c r="B1" s="813"/>
      <c r="C1" s="14"/>
      <c r="D1" s="14"/>
      <c r="E1" s="14"/>
      <c r="F1" s="1471"/>
      <c r="G1" s="14"/>
      <c r="H1" s="14"/>
      <c r="I1" s="14"/>
      <c r="J1" s="1471"/>
      <c r="K1" s="170"/>
    </row>
    <row r="2" spans="1:11" x14ac:dyDescent="0.25">
      <c r="A2" s="292"/>
      <c r="B2" s="570"/>
      <c r="C2" s="44"/>
      <c r="D2" s="44"/>
      <c r="E2" s="321"/>
      <c r="F2" s="364"/>
      <c r="G2" s="44"/>
      <c r="H2" s="44"/>
      <c r="I2" s="44"/>
      <c r="J2" s="101"/>
      <c r="K2" s="292"/>
    </row>
    <row r="3" spans="1:11" ht="18.75" x14ac:dyDescent="0.3">
      <c r="A3" s="2625"/>
      <c r="B3" s="2625"/>
      <c r="C3" s="2625"/>
      <c r="D3" s="2625"/>
      <c r="E3" s="2625"/>
      <c r="F3" s="2625"/>
      <c r="G3" s="2625"/>
      <c r="H3" s="2625"/>
      <c r="I3" s="2625"/>
      <c r="J3" s="2625"/>
      <c r="K3" s="2625"/>
    </row>
    <row r="4" spans="1:11" ht="18.75" x14ac:dyDescent="0.3">
      <c r="A4" s="2494" t="s">
        <v>27</v>
      </c>
      <c r="B4" s="2494"/>
      <c r="C4" s="2494"/>
      <c r="D4" s="2494"/>
      <c r="E4" s="2494"/>
      <c r="F4" s="2494"/>
      <c r="G4" s="2494"/>
      <c r="H4" s="2494"/>
      <c r="I4" s="2494"/>
      <c r="J4" s="2494"/>
      <c r="K4" s="2494"/>
    </row>
    <row r="5" spans="1:11" ht="15.75" x14ac:dyDescent="0.25">
      <c r="A5" s="2630" t="s">
        <v>383</v>
      </c>
      <c r="B5" s="2630"/>
      <c r="C5" s="2630"/>
      <c r="D5" s="2630"/>
      <c r="E5" s="2630"/>
      <c r="F5" s="2630"/>
      <c r="G5" s="2630"/>
      <c r="H5" s="2630"/>
      <c r="I5" s="2630"/>
      <c r="J5" s="2630"/>
      <c r="K5" s="2630"/>
    </row>
    <row r="6" spans="1:11" ht="15.75" x14ac:dyDescent="0.25">
      <c r="A6" s="2633" t="s">
        <v>157</v>
      </c>
      <c r="B6" s="2633"/>
      <c r="C6" s="2633"/>
      <c r="D6" s="2633"/>
      <c r="E6" s="2633"/>
      <c r="F6" s="2633"/>
      <c r="G6" s="2633"/>
      <c r="H6" s="2633"/>
      <c r="I6" s="2633"/>
      <c r="J6" s="2633"/>
      <c r="K6" s="2633"/>
    </row>
    <row r="7" spans="1:11" ht="15.75" x14ac:dyDescent="0.25">
      <c r="A7" s="2636"/>
      <c r="B7" s="2636"/>
      <c r="C7" s="2636"/>
      <c r="D7" s="2636"/>
      <c r="E7" s="2636"/>
      <c r="F7" s="2636"/>
      <c r="G7" s="2636"/>
      <c r="H7" s="2636"/>
      <c r="I7" s="2636"/>
      <c r="J7" s="2636"/>
      <c r="K7" s="2636"/>
    </row>
    <row r="8" spans="1:11" ht="18.75" x14ac:dyDescent="0.3">
      <c r="A8" s="292"/>
      <c r="B8" s="1689"/>
      <c r="C8" s="31"/>
      <c r="D8" s="1690" t="s">
        <v>32</v>
      </c>
      <c r="E8" s="2638" t="s">
        <v>820</v>
      </c>
      <c r="F8" s="2638"/>
      <c r="G8" s="1690" t="s">
        <v>252</v>
      </c>
      <c r="H8" s="1691">
        <v>45291</v>
      </c>
      <c r="I8" s="206"/>
      <c r="J8" s="1692"/>
      <c r="K8" s="292"/>
    </row>
    <row r="9" spans="1:11" ht="18.75" x14ac:dyDescent="0.3">
      <c r="A9" s="292"/>
      <c r="B9" s="1689"/>
      <c r="C9" s="31"/>
      <c r="D9" s="1690"/>
      <c r="E9" s="769"/>
      <c r="F9" s="769"/>
      <c r="G9" s="1690"/>
      <c r="H9" s="1693"/>
      <c r="I9" s="206"/>
      <c r="J9" s="1692"/>
      <c r="K9" s="292"/>
    </row>
    <row r="10" spans="1:11" ht="18.75" x14ac:dyDescent="0.3">
      <c r="A10" s="292"/>
      <c r="B10" s="1689"/>
      <c r="C10" s="1690" t="s">
        <v>16</v>
      </c>
      <c r="D10" s="1694" t="s">
        <v>481</v>
      </c>
      <c r="E10" s="1690" t="s">
        <v>28</v>
      </c>
      <c r="F10" s="1694" t="s">
        <v>482</v>
      </c>
      <c r="G10" s="1690" t="s">
        <v>20</v>
      </c>
      <c r="H10" s="1694" t="s">
        <v>483</v>
      </c>
      <c r="I10" s="1690" t="s">
        <v>22</v>
      </c>
      <c r="J10" s="1694" t="s">
        <v>484</v>
      </c>
      <c r="K10" s="292"/>
    </row>
    <row r="11" spans="1:11" ht="18.75" x14ac:dyDescent="0.3">
      <c r="A11" s="292"/>
      <c r="B11" s="1689"/>
      <c r="C11" s="31"/>
      <c r="D11" s="31"/>
      <c r="E11" s="31"/>
      <c r="F11" s="1695"/>
      <c r="G11" s="31"/>
      <c r="H11" s="31"/>
      <c r="I11" s="16"/>
      <c r="J11" s="1696"/>
      <c r="K11" s="292"/>
    </row>
    <row r="12" spans="1:11" ht="30" x14ac:dyDescent="0.3">
      <c r="A12" s="292"/>
      <c r="B12" s="1689"/>
      <c r="C12" s="1697" t="s">
        <v>270</v>
      </c>
      <c r="D12" s="2639"/>
      <c r="E12" s="2639"/>
      <c r="F12" s="2640" t="s">
        <v>384</v>
      </c>
      <c r="G12" s="2641"/>
      <c r="H12" s="1698" t="s">
        <v>821</v>
      </c>
      <c r="I12" s="16"/>
      <c r="J12" s="1696"/>
      <c r="K12" s="292"/>
    </row>
    <row r="13" spans="1:11" ht="18.75" x14ac:dyDescent="0.3">
      <c r="A13" s="292"/>
      <c r="B13" s="1689"/>
      <c r="C13" s="47"/>
      <c r="D13" s="47"/>
      <c r="E13" s="47"/>
      <c r="F13" s="1695"/>
      <c r="G13" s="47"/>
      <c r="H13" s="47"/>
      <c r="I13" s="16"/>
      <c r="J13" s="1696"/>
      <c r="K13" s="292"/>
    </row>
    <row r="14" spans="1:11" ht="28.5" x14ac:dyDescent="0.25">
      <c r="A14" s="1699"/>
      <c r="B14" s="1849" t="s">
        <v>103</v>
      </c>
      <c r="C14" s="1850" t="s">
        <v>314</v>
      </c>
      <c r="D14" s="1851" t="s">
        <v>271</v>
      </c>
      <c r="E14" s="1850" t="s">
        <v>238</v>
      </c>
      <c r="F14" s="1852" t="s">
        <v>385</v>
      </c>
      <c r="G14" s="1853" t="s">
        <v>151</v>
      </c>
      <c r="H14" s="1853" t="s">
        <v>152</v>
      </c>
      <c r="I14" s="1854" t="s">
        <v>315</v>
      </c>
      <c r="J14" s="1855" t="s">
        <v>86</v>
      </c>
      <c r="K14" s="1699"/>
    </row>
    <row r="15" spans="1:11" x14ac:dyDescent="0.25">
      <c r="A15" s="292"/>
      <c r="B15" s="1700">
        <v>1</v>
      </c>
      <c r="C15" s="1186"/>
      <c r="D15" s="1187"/>
      <c r="E15" s="1701" t="s">
        <v>822</v>
      </c>
      <c r="F15" s="1702" t="s">
        <v>823</v>
      </c>
      <c r="G15" s="1703">
        <v>10030</v>
      </c>
      <c r="H15" s="1703"/>
      <c r="I15" s="1865" t="s">
        <v>142</v>
      </c>
      <c r="J15" s="1191"/>
      <c r="K15" s="292"/>
    </row>
    <row r="16" spans="1:11" x14ac:dyDescent="0.25">
      <c r="A16" s="292"/>
      <c r="B16" s="1700">
        <v>2</v>
      </c>
      <c r="C16" s="1186"/>
      <c r="D16" s="1187"/>
      <c r="E16" s="1701" t="s">
        <v>878</v>
      </c>
      <c r="F16" s="1704" t="s">
        <v>879</v>
      </c>
      <c r="G16" s="1703"/>
      <c r="H16" s="1703">
        <v>10030</v>
      </c>
      <c r="I16" s="1190"/>
      <c r="J16" s="1191"/>
      <c r="K16" s="292"/>
    </row>
    <row r="17" spans="1:11" ht="60" x14ac:dyDescent="0.25">
      <c r="A17" s="292"/>
      <c r="B17" s="1700"/>
      <c r="C17" s="1192"/>
      <c r="D17" s="1193"/>
      <c r="E17" s="1840" t="s">
        <v>893</v>
      </c>
      <c r="F17" s="1856" t="s">
        <v>894</v>
      </c>
      <c r="G17" s="1190"/>
      <c r="H17" s="1190"/>
      <c r="I17" s="1190"/>
      <c r="J17" s="1191"/>
      <c r="K17" s="292"/>
    </row>
    <row r="18" spans="1:11" x14ac:dyDescent="0.25">
      <c r="A18" s="292"/>
      <c r="B18" s="1857"/>
      <c r="C18" s="1858"/>
      <c r="D18" s="1858"/>
      <c r="E18" s="1858"/>
      <c r="F18" s="1859" t="s">
        <v>58</v>
      </c>
      <c r="G18" s="1860">
        <f>SUM(G15:G16)</f>
        <v>10030</v>
      </c>
      <c r="H18" s="1860">
        <f>SUM(H15:H16)</f>
        <v>10030</v>
      </c>
      <c r="I18" s="1861"/>
      <c r="J18" s="1862"/>
      <c r="K18" s="292"/>
    </row>
    <row r="19" spans="1:11" x14ac:dyDescent="0.25">
      <c r="A19" s="292"/>
      <c r="B19" s="1705"/>
      <c r="C19" s="1690"/>
      <c r="D19" s="1690"/>
      <c r="E19" s="1690"/>
      <c r="F19" s="1695"/>
      <c r="G19" s="1706"/>
      <c r="H19" s="1706"/>
      <c r="I19" s="1706"/>
      <c r="J19" s="1707" t="s">
        <v>188</v>
      </c>
      <c r="K19" s="292"/>
    </row>
    <row r="20" spans="1:11" x14ac:dyDescent="0.25">
      <c r="A20" s="292"/>
      <c r="B20" s="570"/>
      <c r="C20" s="43"/>
      <c r="D20" s="43"/>
      <c r="E20" s="43"/>
      <c r="F20" s="72"/>
      <c r="G20" s="43"/>
      <c r="H20" s="43"/>
      <c r="I20" s="43"/>
      <c r="J20" s="72"/>
      <c r="K20" s="292"/>
    </row>
    <row r="21" spans="1:11" x14ac:dyDescent="0.25">
      <c r="A21" s="292"/>
      <c r="B21" s="570"/>
      <c r="C21" s="2554" t="s">
        <v>510</v>
      </c>
      <c r="D21" s="2554"/>
      <c r="E21" s="1708"/>
      <c r="F21" s="1672" t="s">
        <v>827</v>
      </c>
      <c r="G21" s="1709"/>
      <c r="H21" s="16"/>
      <c r="I21" s="2554" t="s">
        <v>501</v>
      </c>
      <c r="J21" s="2554"/>
      <c r="K21" s="292"/>
    </row>
    <row r="22" spans="1:11" x14ac:dyDescent="0.25">
      <c r="A22" s="292"/>
      <c r="B22" s="570"/>
      <c r="C22" s="2745" t="s">
        <v>6</v>
      </c>
      <c r="D22" s="2745"/>
      <c r="E22" s="1708"/>
      <c r="F22" s="1671" t="s">
        <v>7</v>
      </c>
      <c r="G22" s="406"/>
      <c r="H22" s="47"/>
      <c r="I22" s="2555" t="s">
        <v>286</v>
      </c>
      <c r="J22" s="2555"/>
      <c r="K22" s="292"/>
    </row>
    <row r="23" spans="1:11" x14ac:dyDescent="0.25">
      <c r="A23" s="292"/>
      <c r="B23" s="570"/>
      <c r="C23" s="2554" t="s">
        <v>488</v>
      </c>
      <c r="D23" s="2554"/>
      <c r="E23" s="1708"/>
      <c r="F23" s="1672" t="s">
        <v>496</v>
      </c>
      <c r="G23" s="1709"/>
      <c r="H23" s="16"/>
      <c r="I23" s="2554" t="s">
        <v>507</v>
      </c>
      <c r="J23" s="2554"/>
      <c r="K23" s="292"/>
    </row>
    <row r="24" spans="1:11" x14ac:dyDescent="0.25">
      <c r="A24" s="292"/>
      <c r="B24" s="570"/>
      <c r="C24" s="2745" t="s">
        <v>285</v>
      </c>
      <c r="D24" s="2745"/>
      <c r="E24" s="1708"/>
      <c r="F24" s="1671" t="str">
        <f>'[1]Datos Generales'!C16</f>
        <v>Preparado por</v>
      </c>
      <c r="G24" s="406"/>
      <c r="H24" s="47"/>
      <c r="I24" s="2555" t="str">
        <f>'[1]Datos Generales'!D16</f>
        <v>Revisado por</v>
      </c>
      <c r="J24" s="2555"/>
      <c r="K24" s="292"/>
    </row>
    <row r="25" spans="1:11" x14ac:dyDescent="0.25">
      <c r="A25" s="292"/>
      <c r="B25" s="570"/>
      <c r="C25" s="2621">
        <v>45299</v>
      </c>
      <c r="D25" s="2621"/>
      <c r="E25" s="1708"/>
      <c r="F25" s="1674">
        <v>45299</v>
      </c>
      <c r="G25" s="727"/>
      <c r="H25" s="1710"/>
      <c r="I25" s="2621">
        <v>45301</v>
      </c>
      <c r="J25" s="2621"/>
      <c r="K25" s="292"/>
    </row>
    <row r="26" spans="1:11" x14ac:dyDescent="0.25">
      <c r="A26" s="292"/>
      <c r="B26" s="570"/>
      <c r="C26" s="2556" t="s">
        <v>287</v>
      </c>
      <c r="D26" s="2556"/>
      <c r="E26" s="51"/>
      <c r="F26" s="1671" t="s">
        <v>288</v>
      </c>
      <c r="G26" s="406"/>
      <c r="H26" s="292"/>
      <c r="I26" s="2555" t="s">
        <v>300</v>
      </c>
      <c r="J26" s="2555"/>
      <c r="K26" s="292"/>
    </row>
  </sheetData>
  <mergeCells count="20">
    <mergeCell ref="C26:D26"/>
    <mergeCell ref="I26:J26"/>
    <mergeCell ref="C23:D23"/>
    <mergeCell ref="I23:J23"/>
    <mergeCell ref="C24:D24"/>
    <mergeCell ref="I24:J24"/>
    <mergeCell ref="C25:D25"/>
    <mergeCell ref="I25:J25"/>
    <mergeCell ref="D12:E12"/>
    <mergeCell ref="F12:G12"/>
    <mergeCell ref="C21:D21"/>
    <mergeCell ref="I21:J21"/>
    <mergeCell ref="C22:D22"/>
    <mergeCell ref="I22:J22"/>
    <mergeCell ref="E8:F8"/>
    <mergeCell ref="A3:K3"/>
    <mergeCell ref="A4:K4"/>
    <mergeCell ref="A5:K5"/>
    <mergeCell ref="A6:K6"/>
    <mergeCell ref="A7:K7"/>
  </mergeCells>
  <pageMargins left="0.22" right="0.27" top="0.75" bottom="0.75" header="0.3" footer="0.3"/>
  <pageSetup paperSize="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4"/>
  <sheetViews>
    <sheetView showGridLines="0" topLeftCell="A7" zoomScaleNormal="100" workbookViewId="0">
      <selection activeCell="I30" sqref="I30"/>
    </sheetView>
  </sheetViews>
  <sheetFormatPr baseColWidth="10" defaultRowHeight="15" x14ac:dyDescent="0.25"/>
  <cols>
    <col min="1" max="1" width="2" style="247" customWidth="1"/>
    <col min="2" max="2" width="1.42578125" style="247" customWidth="1"/>
    <col min="3" max="3" width="7" style="247" customWidth="1"/>
    <col min="4" max="4" width="15.5703125" style="247" customWidth="1"/>
    <col min="5" max="5" width="15.42578125" style="249" customWidth="1"/>
    <col min="6" max="6" width="11.7109375" style="247" bestFit="1" customWidth="1"/>
    <col min="7" max="7" width="16.42578125" style="247" customWidth="1"/>
    <col min="8" max="8" width="11.5703125" style="247" customWidth="1"/>
    <col min="9" max="9" width="43.42578125" style="247" customWidth="1"/>
    <col min="10" max="10" width="16" style="247" customWidth="1"/>
    <col min="11" max="11" width="14.7109375" style="247" customWidth="1"/>
    <col min="12" max="12" width="15" style="247" customWidth="1"/>
    <col min="13" max="13" width="35.85546875" style="249" customWidth="1"/>
    <col min="14" max="14" width="1.85546875" style="247" customWidth="1"/>
    <col min="15" max="16384" width="11.42578125" style="247"/>
  </cols>
  <sheetData>
    <row r="1" spans="2:15" s="144" customFormat="1" x14ac:dyDescent="0.25">
      <c r="C1" s="43"/>
      <c r="D1" s="43"/>
      <c r="E1" s="72"/>
      <c r="F1" s="43"/>
      <c r="G1" s="43"/>
      <c r="H1" s="43"/>
      <c r="I1" s="43"/>
      <c r="J1" s="43"/>
      <c r="K1" s="43"/>
      <c r="L1" s="43"/>
      <c r="M1" s="72"/>
    </row>
    <row r="2" spans="2:15" s="144" customFormat="1" ht="11.25" customHeight="1" x14ac:dyDescent="0.25">
      <c r="B2" s="661"/>
      <c r="C2" s="597"/>
      <c r="D2" s="597"/>
      <c r="E2" s="662"/>
      <c r="F2" s="597"/>
      <c r="G2" s="597"/>
      <c r="H2" s="597"/>
      <c r="I2" s="597"/>
      <c r="J2" s="597"/>
      <c r="K2" s="597"/>
      <c r="L2" s="597"/>
      <c r="M2" s="662"/>
      <c r="N2" s="663"/>
    </row>
    <row r="3" spans="2:15" s="144" customFormat="1" ht="11.25" customHeight="1" x14ac:dyDescent="0.25">
      <c r="B3" s="250"/>
      <c r="C3" s="44"/>
      <c r="D3" s="44"/>
      <c r="E3" s="101"/>
      <c r="F3" s="44"/>
      <c r="G3" s="44"/>
      <c r="H3" s="44"/>
      <c r="I3" s="44"/>
      <c r="J3" s="44"/>
      <c r="K3" s="44"/>
      <c r="L3" s="44"/>
      <c r="M3" s="101"/>
      <c r="N3" s="255"/>
    </row>
    <row r="4" spans="2:15" s="144" customFormat="1" ht="20.25" x14ac:dyDescent="0.3">
      <c r="B4" s="250"/>
      <c r="C4" s="2108"/>
      <c r="D4" s="2108"/>
      <c r="E4" s="2196"/>
      <c r="F4" s="2108"/>
      <c r="G4" s="2108"/>
      <c r="H4" s="2108"/>
      <c r="I4" s="2108"/>
      <c r="J4" s="2112"/>
      <c r="K4" s="2112"/>
      <c r="L4" s="2112"/>
      <c r="M4" s="2196"/>
      <c r="N4" s="255"/>
    </row>
    <row r="5" spans="2:15" s="144" customFormat="1" ht="20.25" x14ac:dyDescent="0.3">
      <c r="B5" s="250"/>
      <c r="C5" s="2108"/>
      <c r="D5" s="2108"/>
      <c r="E5" s="2196"/>
      <c r="F5" s="2108"/>
      <c r="G5" s="2108"/>
      <c r="H5" s="2108"/>
      <c r="I5" s="2108"/>
      <c r="J5" s="2112"/>
      <c r="K5" s="2112"/>
      <c r="L5" s="2112"/>
      <c r="M5" s="2196"/>
      <c r="N5" s="255"/>
    </row>
    <row r="6" spans="2:15" s="144" customFormat="1" ht="18.75" x14ac:dyDescent="0.3">
      <c r="B6" s="2773" t="s">
        <v>27</v>
      </c>
      <c r="C6" s="2774"/>
      <c r="D6" s="2774"/>
      <c r="E6" s="2774"/>
      <c r="F6" s="2774"/>
      <c r="G6" s="2774"/>
      <c r="H6" s="2774"/>
      <c r="I6" s="2774"/>
      <c r="J6" s="2774"/>
      <c r="K6" s="2774"/>
      <c r="L6" s="2774"/>
      <c r="M6" s="2774"/>
      <c r="N6" s="2775"/>
      <c r="O6" s="2197"/>
    </row>
    <row r="7" spans="2:15" s="144" customFormat="1" ht="15.75" x14ac:dyDescent="0.25">
      <c r="B7" s="2776" t="s">
        <v>295</v>
      </c>
      <c r="C7" s="2777"/>
      <c r="D7" s="2777"/>
      <c r="E7" s="2777"/>
      <c r="F7" s="2777"/>
      <c r="G7" s="2777"/>
      <c r="H7" s="2777"/>
      <c r="I7" s="2777"/>
      <c r="J7" s="2777"/>
      <c r="K7" s="2777"/>
      <c r="L7" s="2777"/>
      <c r="M7" s="2777"/>
      <c r="N7" s="2778"/>
      <c r="O7" s="1879"/>
    </row>
    <row r="8" spans="2:15" s="144" customFormat="1" ht="15.75" x14ac:dyDescent="0.25">
      <c r="B8" s="2779" t="s">
        <v>157</v>
      </c>
      <c r="C8" s="2780"/>
      <c r="D8" s="2780"/>
      <c r="E8" s="2780"/>
      <c r="F8" s="2780"/>
      <c r="G8" s="2780"/>
      <c r="H8" s="2780"/>
      <c r="I8" s="2780"/>
      <c r="J8" s="2780"/>
      <c r="K8" s="2780"/>
      <c r="L8" s="2780"/>
      <c r="M8" s="2780"/>
      <c r="N8" s="2781"/>
      <c r="O8" s="1879"/>
    </row>
    <row r="9" spans="2:15" s="144" customFormat="1" ht="12.75" customHeight="1" x14ac:dyDescent="0.3">
      <c r="B9" s="250"/>
      <c r="C9" s="2198"/>
      <c r="D9" s="2198"/>
      <c r="F9" s="2198"/>
      <c r="G9" s="2198"/>
      <c r="H9" s="2198"/>
      <c r="I9" s="2198"/>
      <c r="J9" s="2198"/>
      <c r="K9" s="2198"/>
      <c r="L9" s="2198"/>
      <c r="M9" s="2198"/>
      <c r="N9" s="255"/>
    </row>
    <row r="10" spans="2:15" s="144" customFormat="1" x14ac:dyDescent="0.25">
      <c r="B10" s="250"/>
      <c r="D10" s="2199" t="s">
        <v>252</v>
      </c>
      <c r="E10" s="884">
        <v>45291</v>
      </c>
      <c r="F10" s="2200" t="s">
        <v>32</v>
      </c>
      <c r="G10" s="2782" t="s">
        <v>480</v>
      </c>
      <c r="H10" s="2783"/>
      <c r="I10" s="2201" t="s">
        <v>16</v>
      </c>
      <c r="J10" s="2202" t="s">
        <v>481</v>
      </c>
      <c r="K10" s="2199" t="s">
        <v>28</v>
      </c>
      <c r="L10" s="2202" t="s">
        <v>481</v>
      </c>
      <c r="M10" s="1787"/>
      <c r="N10" s="255"/>
    </row>
    <row r="11" spans="2:15" s="144" customFormat="1" ht="9.75" customHeight="1" x14ac:dyDescent="0.25">
      <c r="B11" s="250"/>
      <c r="D11" s="2203"/>
      <c r="L11" s="2204"/>
      <c r="M11" s="1787"/>
      <c r="N11" s="255"/>
    </row>
    <row r="12" spans="2:15" s="144" customFormat="1" x14ac:dyDescent="0.25">
      <c r="B12" s="250"/>
      <c r="D12" s="2205"/>
      <c r="F12" s="2199" t="s">
        <v>20</v>
      </c>
      <c r="G12" s="2202" t="s">
        <v>483</v>
      </c>
      <c r="H12" s="2199" t="s">
        <v>22</v>
      </c>
      <c r="I12" s="2202" t="s">
        <v>1974</v>
      </c>
      <c r="L12" s="2204"/>
      <c r="M12" s="1787"/>
      <c r="N12" s="255"/>
    </row>
    <row r="13" spans="2:15" s="144" customFormat="1" x14ac:dyDescent="0.25">
      <c r="B13" s="250"/>
      <c r="C13" s="52"/>
      <c r="D13" s="52"/>
      <c r="E13" s="73"/>
      <c r="F13" s="52"/>
      <c r="G13" s="52"/>
      <c r="H13" s="52"/>
      <c r="I13" s="52"/>
      <c r="J13" s="53"/>
      <c r="K13" s="53"/>
      <c r="L13" s="53"/>
      <c r="M13" s="103"/>
      <c r="N13" s="255"/>
    </row>
    <row r="14" spans="2:15" ht="15.75" x14ac:dyDescent="0.25">
      <c r="B14" s="251"/>
      <c r="C14" s="2784" t="s">
        <v>237</v>
      </c>
      <c r="D14" s="2784"/>
      <c r="E14" s="2784"/>
      <c r="F14" s="2784" t="s">
        <v>2</v>
      </c>
      <c r="G14" s="2784"/>
      <c r="H14" s="2784"/>
      <c r="I14" s="2784"/>
      <c r="J14" s="2784"/>
      <c r="K14" s="2784"/>
      <c r="L14" s="2493" t="s">
        <v>371</v>
      </c>
      <c r="M14" s="2493" t="s">
        <v>3</v>
      </c>
      <c r="N14" s="653"/>
    </row>
    <row r="15" spans="2:15" ht="64.5" x14ac:dyDescent="0.25">
      <c r="B15" s="251"/>
      <c r="C15" s="872" t="s">
        <v>92</v>
      </c>
      <c r="D15" s="872" t="s">
        <v>94</v>
      </c>
      <c r="E15" s="1797" t="s">
        <v>95</v>
      </c>
      <c r="F15" s="1797" t="s">
        <v>70</v>
      </c>
      <c r="G15" s="1797" t="s">
        <v>238</v>
      </c>
      <c r="H15" s="1796" t="s">
        <v>284</v>
      </c>
      <c r="I15" s="1797" t="s">
        <v>372</v>
      </c>
      <c r="J15" s="1797" t="s">
        <v>97</v>
      </c>
      <c r="K15" s="1797" t="s">
        <v>307</v>
      </c>
      <c r="L15" s="2493"/>
      <c r="M15" s="2703"/>
      <c r="N15" s="256"/>
    </row>
    <row r="16" spans="2:15" ht="30" customHeight="1" x14ac:dyDescent="0.25">
      <c r="B16" s="251"/>
      <c r="C16" s="969" t="s">
        <v>1975</v>
      </c>
      <c r="D16" s="967" t="s">
        <v>1976</v>
      </c>
      <c r="E16" s="2206">
        <v>691763.19999999995</v>
      </c>
      <c r="F16" s="968" t="s">
        <v>508</v>
      </c>
      <c r="G16" s="969" t="s">
        <v>1977</v>
      </c>
      <c r="H16" s="969" t="s">
        <v>1978</v>
      </c>
      <c r="I16" s="2207" t="s">
        <v>1979</v>
      </c>
      <c r="J16" s="970">
        <v>691763.19999999995</v>
      </c>
      <c r="K16" s="2208"/>
      <c r="L16" s="2209">
        <f t="shared" ref="L16:L27" si="0">J16-E16+K16</f>
        <v>0</v>
      </c>
      <c r="M16" s="2769" t="s">
        <v>1980</v>
      </c>
      <c r="N16" s="256"/>
    </row>
    <row r="17" spans="2:14" x14ac:dyDescent="0.25">
      <c r="B17" s="251"/>
      <c r="C17" s="969" t="s">
        <v>1975</v>
      </c>
      <c r="D17" s="967" t="s">
        <v>1981</v>
      </c>
      <c r="E17" s="2206">
        <v>3530634.05</v>
      </c>
      <c r="F17" s="968" t="s">
        <v>508</v>
      </c>
      <c r="G17" s="969" t="s">
        <v>1982</v>
      </c>
      <c r="H17" s="969" t="s">
        <v>1983</v>
      </c>
      <c r="I17" s="2207" t="s">
        <v>1984</v>
      </c>
      <c r="J17" s="970">
        <v>3530634.05</v>
      </c>
      <c r="K17" s="2208"/>
      <c r="L17" s="2209">
        <f t="shared" si="0"/>
        <v>0</v>
      </c>
      <c r="M17" s="2770"/>
      <c r="N17" s="256"/>
    </row>
    <row r="18" spans="2:14" x14ac:dyDescent="0.25">
      <c r="B18" s="251"/>
      <c r="C18" s="969" t="s">
        <v>1975</v>
      </c>
      <c r="D18" s="967" t="s">
        <v>1985</v>
      </c>
      <c r="E18" s="2206">
        <v>259111.09</v>
      </c>
      <c r="F18" s="968" t="s">
        <v>508</v>
      </c>
      <c r="G18" s="969" t="s">
        <v>1977</v>
      </c>
      <c r="H18" s="969" t="s">
        <v>1986</v>
      </c>
      <c r="I18" s="2207" t="s">
        <v>1987</v>
      </c>
      <c r="J18" s="970">
        <v>200102.97</v>
      </c>
      <c r="K18" s="2208"/>
      <c r="L18" s="2209">
        <f t="shared" si="0"/>
        <v>-59008.119999999995</v>
      </c>
      <c r="M18" s="2770"/>
      <c r="N18" s="256"/>
    </row>
    <row r="19" spans="2:14" ht="29.25" x14ac:dyDescent="0.25">
      <c r="B19" s="251"/>
      <c r="C19" s="969" t="s">
        <v>1975</v>
      </c>
      <c r="D19" s="967" t="s">
        <v>1988</v>
      </c>
      <c r="E19" s="2206">
        <v>138793.37</v>
      </c>
      <c r="F19" s="968" t="s">
        <v>508</v>
      </c>
      <c r="G19" s="969" t="s">
        <v>1977</v>
      </c>
      <c r="H19" s="969" t="s">
        <v>1989</v>
      </c>
      <c r="I19" s="2207" t="s">
        <v>1990</v>
      </c>
      <c r="J19" s="970">
        <v>138793.37</v>
      </c>
      <c r="K19" s="2208"/>
      <c r="L19" s="2209">
        <f t="shared" si="0"/>
        <v>0</v>
      </c>
      <c r="M19" s="2770"/>
      <c r="N19" s="256"/>
    </row>
    <row r="20" spans="2:14" x14ac:dyDescent="0.25">
      <c r="B20" s="251"/>
      <c r="C20" s="969" t="s">
        <v>1975</v>
      </c>
      <c r="D20" s="967" t="s">
        <v>1991</v>
      </c>
      <c r="E20" s="2206">
        <v>46964</v>
      </c>
      <c r="F20" s="968" t="s">
        <v>508</v>
      </c>
      <c r="G20" s="969"/>
      <c r="H20" s="969" t="s">
        <v>1992</v>
      </c>
      <c r="I20" s="2207" t="s">
        <v>1993</v>
      </c>
      <c r="J20" s="970">
        <v>46964</v>
      </c>
      <c r="K20" s="2208"/>
      <c r="L20" s="2209">
        <f t="shared" si="0"/>
        <v>0</v>
      </c>
      <c r="M20" s="2770"/>
      <c r="N20" s="256"/>
    </row>
    <row r="21" spans="2:14" ht="21" customHeight="1" x14ac:dyDescent="0.25">
      <c r="B21" s="251"/>
      <c r="C21" s="969" t="s">
        <v>1975</v>
      </c>
      <c r="D21" s="967" t="s">
        <v>1994</v>
      </c>
      <c r="E21" s="2206">
        <v>13970335.960000001</v>
      </c>
      <c r="F21" s="968" t="s">
        <v>508</v>
      </c>
      <c r="G21" s="969" t="s">
        <v>1995</v>
      </c>
      <c r="H21" s="969" t="s">
        <v>1996</v>
      </c>
      <c r="I21" s="2210" t="s">
        <v>1997</v>
      </c>
      <c r="J21" s="970">
        <v>0</v>
      </c>
      <c r="K21" s="2208"/>
      <c r="L21" s="2209">
        <f t="shared" si="0"/>
        <v>-13970335.960000001</v>
      </c>
      <c r="M21" s="2770"/>
      <c r="N21" s="256"/>
    </row>
    <row r="22" spans="2:14" x14ac:dyDescent="0.25">
      <c r="B22" s="251"/>
      <c r="C22" s="969" t="s">
        <v>1975</v>
      </c>
      <c r="D22" s="967" t="s">
        <v>1998</v>
      </c>
      <c r="E22" s="2206">
        <v>99799.92</v>
      </c>
      <c r="F22" s="968" t="s">
        <v>508</v>
      </c>
      <c r="G22" s="969" t="s">
        <v>1999</v>
      </c>
      <c r="H22" s="969" t="s">
        <v>2000</v>
      </c>
      <c r="I22" s="2207" t="s">
        <v>2001</v>
      </c>
      <c r="J22" s="970">
        <v>198800.03</v>
      </c>
      <c r="K22" s="2208"/>
      <c r="L22" s="2209">
        <f>J22-E22+K22</f>
        <v>99000.11</v>
      </c>
      <c r="M22" s="2770"/>
      <c r="N22" s="256"/>
    </row>
    <row r="23" spans="2:14" ht="29.25" x14ac:dyDescent="0.25">
      <c r="B23" s="251"/>
      <c r="C23" s="969" t="s">
        <v>1975</v>
      </c>
      <c r="D23" s="967" t="s">
        <v>2002</v>
      </c>
      <c r="E23" s="2206">
        <v>39991.99</v>
      </c>
      <c r="F23" s="968" t="s">
        <v>508</v>
      </c>
      <c r="G23" s="969" t="s">
        <v>1999</v>
      </c>
      <c r="H23" s="969" t="s">
        <v>2003</v>
      </c>
      <c r="I23" s="2207" t="s">
        <v>2004</v>
      </c>
      <c r="J23" s="970">
        <v>0</v>
      </c>
      <c r="K23" s="2208"/>
      <c r="L23" s="2209">
        <f t="shared" si="0"/>
        <v>-39991.99</v>
      </c>
      <c r="M23" s="2770"/>
      <c r="N23" s="256"/>
    </row>
    <row r="24" spans="2:14" ht="29.25" x14ac:dyDescent="0.25">
      <c r="B24" s="251"/>
      <c r="C24" s="969" t="s">
        <v>1975</v>
      </c>
      <c r="D24" s="967" t="s">
        <v>2005</v>
      </c>
      <c r="E24" s="2206">
        <v>6514371.25</v>
      </c>
      <c r="F24" s="968" t="s">
        <v>508</v>
      </c>
      <c r="G24" s="969" t="s">
        <v>2006</v>
      </c>
      <c r="H24" s="969" t="s">
        <v>2007</v>
      </c>
      <c r="I24" s="2207" t="s">
        <v>2008</v>
      </c>
      <c r="J24" s="970">
        <v>6514371.25</v>
      </c>
      <c r="K24" s="2208"/>
      <c r="L24" s="2209">
        <f t="shared" si="0"/>
        <v>0</v>
      </c>
      <c r="M24" s="2770"/>
      <c r="N24" s="256"/>
    </row>
    <row r="25" spans="2:14" x14ac:dyDescent="0.25">
      <c r="B25" s="251"/>
      <c r="C25" s="969" t="s">
        <v>1975</v>
      </c>
      <c r="D25" s="967" t="s">
        <v>2009</v>
      </c>
      <c r="E25" s="2206">
        <v>27136460</v>
      </c>
      <c r="F25" s="968" t="s">
        <v>508</v>
      </c>
      <c r="G25" s="969" t="s">
        <v>1488</v>
      </c>
      <c r="H25" s="969" t="s">
        <v>2010</v>
      </c>
      <c r="I25" s="2207" t="s">
        <v>2011</v>
      </c>
      <c r="J25" s="970">
        <v>32266510</v>
      </c>
      <c r="K25" s="2208"/>
      <c r="L25" s="2209">
        <f t="shared" si="0"/>
        <v>5130050</v>
      </c>
      <c r="M25" s="2770"/>
      <c r="N25" s="256"/>
    </row>
    <row r="26" spans="2:14" x14ac:dyDescent="0.25">
      <c r="B26" s="251"/>
      <c r="C26" s="969" t="s">
        <v>1975</v>
      </c>
      <c r="D26" s="967" t="s">
        <v>2012</v>
      </c>
      <c r="E26" s="2206">
        <v>1017750</v>
      </c>
      <c r="F26" s="968" t="s">
        <v>508</v>
      </c>
      <c r="G26" s="969" t="s">
        <v>1488</v>
      </c>
      <c r="H26" s="969" t="s">
        <v>2013</v>
      </c>
      <c r="I26" s="2207" t="s">
        <v>2014</v>
      </c>
      <c r="J26" s="970">
        <v>14988085.960000001</v>
      </c>
      <c r="K26" s="2208"/>
      <c r="L26" s="2209">
        <f t="shared" si="0"/>
        <v>13970335.960000001</v>
      </c>
      <c r="M26" s="2770"/>
      <c r="N26" s="256"/>
    </row>
    <row r="27" spans="2:14" x14ac:dyDescent="0.25">
      <c r="B27" s="251"/>
      <c r="C27" s="969" t="s">
        <v>1975</v>
      </c>
      <c r="D27" s="967" t="s">
        <v>2015</v>
      </c>
      <c r="E27" s="2206">
        <v>5130050</v>
      </c>
      <c r="F27" s="968" t="s">
        <v>508</v>
      </c>
      <c r="G27" s="969"/>
      <c r="H27" s="969"/>
      <c r="I27" s="1653" t="s">
        <v>2016</v>
      </c>
      <c r="J27" s="970">
        <v>0</v>
      </c>
      <c r="K27" s="2208"/>
      <c r="L27" s="2209">
        <f t="shared" si="0"/>
        <v>-5130050</v>
      </c>
      <c r="M27" s="2771"/>
      <c r="N27" s="256"/>
    </row>
    <row r="28" spans="2:14" x14ac:dyDescent="0.25">
      <c r="B28" s="653"/>
      <c r="C28" s="974"/>
      <c r="D28" s="975"/>
      <c r="E28" s="976">
        <f>SUM(E16:E27)</f>
        <v>58576024.829999998</v>
      </c>
      <c r="F28" s="974"/>
      <c r="G28" s="974"/>
      <c r="H28" s="974"/>
      <c r="I28" s="977"/>
      <c r="J28" s="976">
        <f>SUM(J16:J27)</f>
        <v>58576024.830000006</v>
      </c>
      <c r="K28" s="976">
        <f>SUM(K16:K27)</f>
        <v>0</v>
      </c>
      <c r="L28" s="976">
        <f>SUM(L16:L27)</f>
        <v>0</v>
      </c>
      <c r="M28" s="2211"/>
      <c r="N28" s="256"/>
    </row>
    <row r="29" spans="2:14" x14ac:dyDescent="0.25">
      <c r="B29" s="251"/>
      <c r="C29" s="47"/>
      <c r="D29" s="47"/>
      <c r="E29" s="2212"/>
      <c r="F29" s="47"/>
      <c r="G29" s="47"/>
      <c r="H29" s="47"/>
      <c r="I29" s="47"/>
      <c r="J29" s="47"/>
      <c r="K29" s="47"/>
      <c r="L29" s="47"/>
      <c r="M29" s="1041" t="s">
        <v>278</v>
      </c>
      <c r="N29" s="256"/>
    </row>
    <row r="30" spans="2:14" x14ac:dyDescent="0.25">
      <c r="B30" s="251"/>
      <c r="C30" s="47"/>
      <c r="D30" s="47"/>
      <c r="E30" s="2212"/>
      <c r="F30" s="47"/>
      <c r="G30" s="47"/>
      <c r="H30" s="47"/>
      <c r="I30" s="47"/>
      <c r="J30" s="47"/>
      <c r="K30" s="47"/>
      <c r="L30" s="47"/>
      <c r="M30" s="1794"/>
      <c r="N30" s="256"/>
    </row>
    <row r="31" spans="2:14" x14ac:dyDescent="0.25">
      <c r="B31" s="251"/>
      <c r="C31" s="47"/>
      <c r="D31" s="47"/>
      <c r="E31" s="2212"/>
      <c r="F31" s="47"/>
      <c r="G31" s="47"/>
      <c r="H31" s="47"/>
      <c r="I31" s="47"/>
      <c r="J31" s="47"/>
      <c r="K31" s="47"/>
      <c r="L31" s="47"/>
      <c r="M31" s="1794"/>
      <c r="N31" s="256"/>
    </row>
    <row r="32" spans="2:14" s="408" customFormat="1" ht="12.75" x14ac:dyDescent="0.2">
      <c r="B32" s="416"/>
      <c r="C32" s="47"/>
      <c r="D32" s="47"/>
      <c r="E32" s="2212"/>
      <c r="F32" s="47"/>
      <c r="G32" s="47"/>
      <c r="H32" s="47"/>
      <c r="I32" s="47"/>
      <c r="J32" s="47"/>
      <c r="K32" s="47"/>
      <c r="L32" s="47"/>
      <c r="M32" s="618"/>
      <c r="N32" s="417"/>
    </row>
    <row r="33" spans="2:14" s="408" customFormat="1" ht="18.75" x14ac:dyDescent="0.3">
      <c r="B33" s="416"/>
      <c r="C33" s="2772" t="s">
        <v>2017</v>
      </c>
      <c r="D33" s="2772"/>
      <c r="E33" s="2772"/>
      <c r="F33" s="2772"/>
      <c r="G33" s="636"/>
      <c r="H33" s="2772" t="s">
        <v>918</v>
      </c>
      <c r="I33" s="2772"/>
      <c r="J33" s="2772"/>
      <c r="K33" s="636"/>
      <c r="L33" s="2772" t="s">
        <v>501</v>
      </c>
      <c r="M33" s="2772"/>
      <c r="N33" s="417"/>
    </row>
    <row r="34" spans="2:14" s="408" customFormat="1" ht="18.75" x14ac:dyDescent="0.3">
      <c r="B34" s="416"/>
      <c r="C34" s="2786" t="s">
        <v>6</v>
      </c>
      <c r="D34" s="2786"/>
      <c r="E34" s="2786"/>
      <c r="F34" s="2786"/>
      <c r="G34" s="636"/>
      <c r="H34" s="2786" t="s">
        <v>7</v>
      </c>
      <c r="I34" s="2786"/>
      <c r="J34" s="2786"/>
      <c r="K34" s="636"/>
      <c r="L34" s="2786" t="s">
        <v>286</v>
      </c>
      <c r="M34" s="2786"/>
      <c r="N34" s="417"/>
    </row>
    <row r="35" spans="2:14" s="408" customFormat="1" ht="18.75" x14ac:dyDescent="0.3">
      <c r="B35" s="416"/>
      <c r="C35" s="1798"/>
      <c r="D35" s="1798"/>
      <c r="E35" s="1798"/>
      <c r="F35" s="1798"/>
      <c r="G35" s="636"/>
      <c r="H35" s="1798"/>
      <c r="I35" s="1798"/>
      <c r="J35" s="1798"/>
      <c r="K35" s="636"/>
      <c r="L35" s="1798"/>
      <c r="M35" s="1798"/>
      <c r="N35" s="417"/>
    </row>
    <row r="36" spans="2:14" s="666" customFormat="1" ht="20.25" customHeight="1" x14ac:dyDescent="0.3">
      <c r="B36" s="664"/>
      <c r="C36" s="2772" t="s">
        <v>1972</v>
      </c>
      <c r="D36" s="2772"/>
      <c r="E36" s="2772"/>
      <c r="F36" s="2772"/>
      <c r="G36" s="2213"/>
      <c r="H36" s="2772" t="s">
        <v>1973</v>
      </c>
      <c r="I36" s="2772"/>
      <c r="J36" s="2772"/>
      <c r="K36" s="2213"/>
      <c r="L36" s="2772" t="s">
        <v>520</v>
      </c>
      <c r="M36" s="2772"/>
      <c r="N36" s="665"/>
    </row>
    <row r="37" spans="2:14" s="666" customFormat="1" ht="18.75" x14ac:dyDescent="0.3">
      <c r="B37" s="664"/>
      <c r="C37" s="2786" t="s">
        <v>285</v>
      </c>
      <c r="D37" s="2786"/>
      <c r="E37" s="2786"/>
      <c r="F37" s="2786"/>
      <c r="G37" s="2213"/>
      <c r="H37" s="2786" t="s">
        <v>285</v>
      </c>
      <c r="I37" s="2786"/>
      <c r="J37" s="2786"/>
      <c r="K37" s="2213"/>
      <c r="L37" s="2786" t="s">
        <v>285</v>
      </c>
      <c r="M37" s="2786"/>
      <c r="N37" s="665"/>
    </row>
    <row r="38" spans="2:14" s="666" customFormat="1" ht="18.75" x14ac:dyDescent="0.3">
      <c r="B38" s="664"/>
      <c r="C38" s="1798"/>
      <c r="D38" s="1798"/>
      <c r="E38" s="1798"/>
      <c r="F38" s="1798"/>
      <c r="G38" s="2213"/>
      <c r="H38" s="1798"/>
      <c r="I38" s="1798"/>
      <c r="J38" s="1798"/>
      <c r="K38" s="2213"/>
      <c r="L38" s="1798"/>
      <c r="M38" s="1798"/>
      <c r="N38" s="665"/>
    </row>
    <row r="39" spans="2:14" s="666" customFormat="1" ht="20.25" customHeight="1" x14ac:dyDescent="0.3">
      <c r="B39" s="664"/>
      <c r="C39" s="2787">
        <v>45299</v>
      </c>
      <c r="D39" s="2787"/>
      <c r="E39" s="2787"/>
      <c r="F39" s="2787"/>
      <c r="G39" s="2213"/>
      <c r="H39" s="2787">
        <v>45301</v>
      </c>
      <c r="I39" s="2787"/>
      <c r="J39" s="2787"/>
      <c r="K39" s="2213"/>
      <c r="L39" s="2787">
        <v>45303</v>
      </c>
      <c r="M39" s="2787"/>
      <c r="N39" s="665"/>
    </row>
    <row r="40" spans="2:14" s="669" customFormat="1" ht="18.75" x14ac:dyDescent="0.3">
      <c r="B40" s="667"/>
      <c r="C40" s="2785" t="s">
        <v>287</v>
      </c>
      <c r="D40" s="2785"/>
      <c r="E40" s="2785"/>
      <c r="F40" s="2785"/>
      <c r="G40" s="2214"/>
      <c r="H40" s="2786" t="s">
        <v>288</v>
      </c>
      <c r="I40" s="2786"/>
      <c r="J40" s="2786"/>
      <c r="K40" s="2215"/>
      <c r="L40" s="2786" t="s">
        <v>300</v>
      </c>
      <c r="M40" s="2786"/>
      <c r="N40" s="668"/>
    </row>
    <row r="41" spans="2:14" s="408" customFormat="1" ht="17.25" customHeight="1" x14ac:dyDescent="0.2">
      <c r="B41" s="670"/>
      <c r="C41" s="671"/>
      <c r="D41" s="671"/>
      <c r="E41" s="672"/>
      <c r="F41" s="671"/>
      <c r="G41" s="671"/>
      <c r="H41" s="671"/>
      <c r="I41" s="671"/>
      <c r="J41" s="671"/>
      <c r="K41" s="671"/>
      <c r="L41" s="671"/>
      <c r="M41" s="672"/>
      <c r="N41" s="673"/>
    </row>
    <row r="49" spans="11:15" x14ac:dyDescent="0.25">
      <c r="K49" s="2216"/>
    </row>
    <row r="54" spans="11:15" x14ac:dyDescent="0.25">
      <c r="N54" s="239"/>
      <c r="O54" s="239"/>
    </row>
  </sheetData>
  <sheetProtection formatColumns="0" formatRows="0" insertColumns="0" insertRows="0"/>
  <mergeCells count="27">
    <mergeCell ref="C40:F40"/>
    <mergeCell ref="H40:J40"/>
    <mergeCell ref="L40:M40"/>
    <mergeCell ref="C34:F34"/>
    <mergeCell ref="H34:J34"/>
    <mergeCell ref="L34:M34"/>
    <mergeCell ref="C36:F36"/>
    <mergeCell ref="H36:J36"/>
    <mergeCell ref="L36:M36"/>
    <mergeCell ref="C39:F39"/>
    <mergeCell ref="H39:J39"/>
    <mergeCell ref="L39:M39"/>
    <mergeCell ref="C37:F37"/>
    <mergeCell ref="H37:J37"/>
    <mergeCell ref="L37:M37"/>
    <mergeCell ref="M16:M27"/>
    <mergeCell ref="C33:F33"/>
    <mergeCell ref="H33:J33"/>
    <mergeCell ref="L33:M33"/>
    <mergeCell ref="B6:N6"/>
    <mergeCell ref="B7:N7"/>
    <mergeCell ref="B8:N8"/>
    <mergeCell ref="G10:H10"/>
    <mergeCell ref="C14:E14"/>
    <mergeCell ref="F14:K14"/>
    <mergeCell ref="L14:L15"/>
    <mergeCell ref="M14:M15"/>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
  <sheetViews>
    <sheetView showGridLines="0" topLeftCell="I25" zoomScaleNormal="100" zoomScaleSheetLayoutView="75" workbookViewId="0">
      <selection activeCell="H4" sqref="H4"/>
    </sheetView>
  </sheetViews>
  <sheetFormatPr baseColWidth="10" defaultColWidth="11.42578125" defaultRowHeight="12.75" x14ac:dyDescent="0.2"/>
  <cols>
    <col min="1" max="1" width="4.42578125" style="576" customWidth="1"/>
    <col min="2" max="2" width="3.85546875" style="576" customWidth="1"/>
    <col min="3" max="3" width="25.140625" style="674" customWidth="1"/>
    <col min="4" max="4" width="18.85546875" style="576" customWidth="1"/>
    <col min="5" max="5" width="14" style="576" customWidth="1"/>
    <col min="6" max="6" width="12.85546875" style="576" customWidth="1"/>
    <col min="7" max="7" width="21.85546875" style="576" customWidth="1"/>
    <col min="8" max="8" width="14.28515625" style="576" customWidth="1"/>
    <col min="9" max="9" width="14" style="576" customWidth="1"/>
    <col min="10" max="10" width="11.85546875" style="576" customWidth="1"/>
    <col min="11" max="11" width="13.7109375" style="576" customWidth="1"/>
    <col min="12" max="12" width="19" style="576" customWidth="1"/>
    <col min="13" max="13" width="27.42578125" style="576" customWidth="1"/>
    <col min="14" max="14" width="9.5703125" style="576" customWidth="1"/>
    <col min="15" max="15" width="11.7109375" style="576" customWidth="1"/>
    <col min="16" max="16" width="20.5703125" style="674" customWidth="1"/>
    <col min="17" max="17" width="2.140625" style="576" customWidth="1"/>
    <col min="18" max="16384" width="11.42578125" style="576"/>
  </cols>
  <sheetData>
    <row r="1" spans="1:30" x14ac:dyDescent="0.2">
      <c r="N1" s="575"/>
      <c r="O1" s="575"/>
      <c r="P1" s="675"/>
    </row>
    <row r="2" spans="1:30" x14ac:dyDescent="0.2">
      <c r="B2" s="676"/>
      <c r="C2" s="679"/>
      <c r="D2" s="677"/>
      <c r="E2" s="677"/>
      <c r="F2" s="677"/>
      <c r="G2" s="677"/>
      <c r="H2" s="677"/>
      <c r="I2" s="677"/>
      <c r="J2" s="677"/>
      <c r="K2" s="677"/>
      <c r="L2" s="677"/>
      <c r="M2" s="677"/>
      <c r="N2" s="1926"/>
      <c r="O2" s="1926"/>
      <c r="P2" s="679"/>
      <c r="Q2" s="680"/>
    </row>
    <row r="3" spans="1:30" x14ac:dyDescent="0.2">
      <c r="B3" s="681"/>
      <c r="C3" s="675"/>
      <c r="D3" s="575"/>
      <c r="E3" s="575"/>
      <c r="F3" s="575"/>
      <c r="G3" s="575"/>
      <c r="H3" s="575"/>
      <c r="I3" s="575"/>
      <c r="J3" s="575"/>
      <c r="K3" s="575"/>
      <c r="L3" s="575"/>
      <c r="M3" s="575"/>
      <c r="N3" s="575"/>
      <c r="O3" s="575"/>
      <c r="P3" s="675"/>
      <c r="Q3" s="682"/>
    </row>
    <row r="4" spans="1:30" s="689" customFormat="1" ht="20.25" x14ac:dyDescent="0.3">
      <c r="B4" s="683"/>
      <c r="C4" s="686"/>
      <c r="D4" s="684"/>
      <c r="E4" s="684"/>
      <c r="F4" s="684"/>
      <c r="G4" s="684"/>
      <c r="H4" s="684"/>
      <c r="I4" s="684"/>
      <c r="J4" s="684"/>
      <c r="K4" s="684"/>
      <c r="L4" s="684"/>
      <c r="M4" s="684"/>
      <c r="N4" s="684"/>
      <c r="O4" s="684"/>
      <c r="P4" s="686"/>
      <c r="Q4" s="688"/>
    </row>
    <row r="5" spans="1:30" s="689" customFormat="1" ht="20.25" x14ac:dyDescent="0.3">
      <c r="B5" s="683"/>
      <c r="C5" s="686"/>
      <c r="D5" s="684"/>
      <c r="E5" s="684"/>
      <c r="F5" s="684"/>
      <c r="G5" s="684"/>
      <c r="H5" s="684"/>
      <c r="I5" s="684"/>
      <c r="J5" s="684"/>
      <c r="K5" s="684"/>
      <c r="L5" s="684"/>
      <c r="M5" s="684"/>
      <c r="N5" s="684"/>
      <c r="O5" s="684"/>
      <c r="P5" s="686"/>
      <c r="Q5" s="688"/>
    </row>
    <row r="6" spans="1:30" s="689" customFormat="1" ht="20.25" x14ac:dyDescent="0.3">
      <c r="B6" s="2804" t="s">
        <v>27</v>
      </c>
      <c r="C6" s="2805"/>
      <c r="D6" s="2805"/>
      <c r="E6" s="2805"/>
      <c r="F6" s="2805"/>
      <c r="G6" s="2805"/>
      <c r="H6" s="2805"/>
      <c r="I6" s="2805"/>
      <c r="J6" s="2805"/>
      <c r="K6" s="2805"/>
      <c r="L6" s="2805"/>
      <c r="M6" s="2805"/>
      <c r="N6" s="2805"/>
      <c r="O6" s="2805"/>
      <c r="P6" s="2805"/>
      <c r="Q6" s="2806"/>
      <c r="R6" s="1927"/>
      <c r="S6" s="1927"/>
      <c r="T6" s="1927"/>
      <c r="U6" s="1927"/>
      <c r="V6" s="1927"/>
      <c r="W6" s="1927"/>
      <c r="X6" s="1927"/>
      <c r="Y6" s="1927"/>
      <c r="Z6" s="1927"/>
      <c r="AA6" s="1927"/>
      <c r="AB6" s="1927"/>
    </row>
    <row r="7" spans="1:30" s="689" customFormat="1" ht="20.25" x14ac:dyDescent="0.3">
      <c r="B7" s="2798" t="s">
        <v>289</v>
      </c>
      <c r="C7" s="2799"/>
      <c r="D7" s="2799"/>
      <c r="E7" s="2799"/>
      <c r="F7" s="2799"/>
      <c r="G7" s="2799"/>
      <c r="H7" s="2799"/>
      <c r="I7" s="2799"/>
      <c r="J7" s="2799"/>
      <c r="K7" s="2799"/>
      <c r="L7" s="2799"/>
      <c r="M7" s="2799"/>
      <c r="N7" s="2799"/>
      <c r="O7" s="2799"/>
      <c r="P7" s="2799"/>
      <c r="Q7" s="2800"/>
      <c r="R7" s="1927"/>
      <c r="S7" s="1927"/>
      <c r="T7" s="1927"/>
      <c r="U7" s="1927"/>
      <c r="V7" s="1927"/>
      <c r="W7" s="1927"/>
      <c r="X7" s="1927"/>
      <c r="Y7" s="1927"/>
      <c r="Z7" s="1927"/>
      <c r="AA7" s="1927"/>
      <c r="AB7" s="1927"/>
    </row>
    <row r="8" spans="1:30" s="689" customFormat="1" ht="20.25" x14ac:dyDescent="0.3">
      <c r="B8" s="683"/>
      <c r="C8" s="2797" t="s">
        <v>0</v>
      </c>
      <c r="D8" s="2797"/>
      <c r="E8" s="2797"/>
      <c r="F8" s="2797"/>
      <c r="G8" s="2797"/>
      <c r="H8" s="2797"/>
      <c r="I8" s="2797"/>
      <c r="J8" s="2797"/>
      <c r="K8" s="2797"/>
      <c r="L8" s="2797"/>
      <c r="M8" s="2797"/>
      <c r="N8" s="2797"/>
      <c r="O8" s="2797"/>
      <c r="P8" s="2797"/>
      <c r="Q8" s="688"/>
    </row>
    <row r="9" spans="1:30" s="689" customFormat="1" ht="20.25" x14ac:dyDescent="0.3">
      <c r="B9" s="683"/>
      <c r="E9" s="684"/>
      <c r="F9" s="684"/>
      <c r="G9" s="1928"/>
      <c r="H9" s="1928"/>
      <c r="I9" s="1928"/>
      <c r="J9" s="1928"/>
      <c r="K9" s="1928"/>
      <c r="L9" s="1928"/>
      <c r="M9" s="1928"/>
      <c r="N9" s="1928"/>
      <c r="O9" s="1929"/>
      <c r="P9" s="686"/>
      <c r="Q9" s="688"/>
    </row>
    <row r="10" spans="1:30" s="689" customFormat="1" ht="20.25" x14ac:dyDescent="0.3">
      <c r="B10" s="683"/>
      <c r="C10" s="789" t="s">
        <v>252</v>
      </c>
      <c r="D10" s="825">
        <f>+'Datos Generales'!C6</f>
        <v>45291</v>
      </c>
      <c r="E10" s="789" t="s">
        <v>32</v>
      </c>
      <c r="F10" s="2809" t="str">
        <f>+'Datos Generales'!C7</f>
        <v>DIGESETT</v>
      </c>
      <c r="G10" s="2810"/>
      <c r="H10" s="789" t="s">
        <v>16</v>
      </c>
      <c r="I10" s="826" t="str">
        <f>+'Datos Generales'!C8</f>
        <v>0202</v>
      </c>
      <c r="K10" s="789" t="s">
        <v>28</v>
      </c>
      <c r="L10" s="826" t="str">
        <f>+'Datos Generales'!C9</f>
        <v>02</v>
      </c>
      <c r="M10" s="789" t="s">
        <v>20</v>
      </c>
      <c r="N10" s="826" t="str">
        <f>+'Datos Generales'!C10</f>
        <v>01</v>
      </c>
      <c r="O10" s="789" t="s">
        <v>22</v>
      </c>
      <c r="P10" s="1930" t="str">
        <f>'Datos Generales'!C11</f>
        <v>0005</v>
      </c>
      <c r="Q10" s="688"/>
      <c r="S10" s="1931"/>
      <c r="T10" s="1931"/>
      <c r="U10" s="1931"/>
      <c r="V10" s="1931"/>
      <c r="W10" s="1931"/>
      <c r="X10" s="1931"/>
      <c r="Y10" s="1931"/>
      <c r="Z10" s="1931"/>
      <c r="AA10" s="1931"/>
      <c r="AB10" s="1931"/>
      <c r="AC10" s="1931"/>
      <c r="AD10" s="1931"/>
    </row>
    <row r="11" spans="1:30" s="689" customFormat="1" ht="20.25" x14ac:dyDescent="0.3">
      <c r="B11" s="683"/>
      <c r="C11" s="789"/>
      <c r="D11" s="240"/>
      <c r="E11" s="789"/>
      <c r="F11" s="1312"/>
      <c r="G11" s="1312"/>
      <c r="H11" s="789"/>
      <c r="I11" s="1313"/>
      <c r="K11" s="789"/>
      <c r="L11" s="1313"/>
      <c r="M11" s="789"/>
      <c r="N11" s="1313"/>
      <c r="O11" s="789"/>
      <c r="P11" s="1314"/>
      <c r="Q11" s="688"/>
      <c r="S11" s="1931"/>
      <c r="T11" s="1931"/>
      <c r="U11" s="1931"/>
      <c r="V11" s="1931"/>
      <c r="W11" s="1931"/>
      <c r="X11" s="1931"/>
      <c r="Y11" s="1931"/>
      <c r="Z11" s="1931"/>
      <c r="AA11" s="1931"/>
      <c r="AB11" s="1931"/>
      <c r="AC11" s="1931"/>
      <c r="AD11" s="1931"/>
    </row>
    <row r="12" spans="1:30" s="689" customFormat="1" ht="31.5" x14ac:dyDescent="0.3">
      <c r="B12" s="683"/>
      <c r="C12" s="1932" t="s">
        <v>477</v>
      </c>
      <c r="D12" s="1933"/>
      <c r="E12" s="264"/>
      <c r="F12" s="14"/>
      <c r="G12" s="14"/>
      <c r="H12" s="14"/>
      <c r="I12" s="14"/>
      <c r="J12" s="14"/>
      <c r="K12" s="14"/>
      <c r="L12" s="14"/>
      <c r="M12" s="14"/>
      <c r="N12" s="54"/>
      <c r="O12" s="259"/>
      <c r="P12" s="686"/>
      <c r="Q12" s="688"/>
      <c r="S12" s="1931"/>
      <c r="T12" s="1931"/>
      <c r="U12" s="1931"/>
      <c r="V12" s="1931"/>
      <c r="W12" s="1931"/>
      <c r="X12" s="1931"/>
      <c r="Y12" s="1931"/>
      <c r="Z12" s="1931"/>
      <c r="AA12" s="1931"/>
      <c r="AB12" s="1931"/>
      <c r="AC12" s="1931"/>
      <c r="AD12" s="1931"/>
    </row>
    <row r="13" spans="1:30" x14ac:dyDescent="0.2">
      <c r="B13" s="681"/>
      <c r="C13" s="1934"/>
      <c r="D13" s="579"/>
      <c r="E13" s="579"/>
      <c r="F13" s="579"/>
      <c r="G13" s="579"/>
      <c r="H13" s="579"/>
      <c r="I13" s="579"/>
      <c r="J13" s="575"/>
      <c r="K13" s="575"/>
      <c r="L13" s="575"/>
      <c r="M13" s="575"/>
      <c r="N13" s="1935"/>
      <c r="O13" s="1935"/>
      <c r="P13" s="1936" t="s">
        <v>8</v>
      </c>
      <c r="Q13" s="682"/>
    </row>
    <row r="14" spans="1:30" ht="15.75" x14ac:dyDescent="0.25">
      <c r="B14" s="681"/>
      <c r="C14" s="2807" t="s">
        <v>9</v>
      </c>
      <c r="D14" s="2808"/>
      <c r="E14" s="2808"/>
      <c r="F14" s="2808"/>
      <c r="G14" s="2808"/>
      <c r="H14" s="2808"/>
      <c r="I14" s="2808"/>
      <c r="J14" s="2808"/>
      <c r="K14" s="2808"/>
      <c r="L14" s="2808"/>
      <c r="M14" s="2813" t="s">
        <v>10</v>
      </c>
      <c r="N14" s="2813"/>
      <c r="O14" s="2813"/>
      <c r="P14" s="2811" t="s">
        <v>3</v>
      </c>
      <c r="Q14" s="204"/>
      <c r="R14" s="162"/>
      <c r="S14" s="162"/>
    </row>
    <row r="15" spans="1:30" s="1937" customFormat="1" ht="31.5" x14ac:dyDescent="0.25">
      <c r="B15" s="1938"/>
      <c r="C15" s="1939" t="s">
        <v>113</v>
      </c>
      <c r="D15" s="1939" t="s">
        <v>240</v>
      </c>
      <c r="E15" s="1939" t="s">
        <v>241</v>
      </c>
      <c r="F15" s="1939" t="s">
        <v>107</v>
      </c>
      <c r="G15" s="1939" t="s">
        <v>114</v>
      </c>
      <c r="H15" s="1939" t="s">
        <v>261</v>
      </c>
      <c r="I15" s="1939" t="s">
        <v>239</v>
      </c>
      <c r="J15" s="1939" t="s">
        <v>70</v>
      </c>
      <c r="K15" s="1939" t="s">
        <v>99</v>
      </c>
      <c r="L15" s="1940" t="s">
        <v>238</v>
      </c>
      <c r="M15" s="1940" t="s">
        <v>469</v>
      </c>
      <c r="N15" s="1940" t="s">
        <v>29</v>
      </c>
      <c r="O15" s="1940" t="s">
        <v>116</v>
      </c>
      <c r="P15" s="2812"/>
      <c r="Q15" s="204"/>
      <c r="R15" s="162"/>
      <c r="S15" s="162"/>
    </row>
    <row r="16" spans="1:30" s="698" customFormat="1" ht="15.75" x14ac:dyDescent="0.25">
      <c r="A16" s="1941"/>
      <c r="B16" s="697"/>
      <c r="C16" s="1942"/>
      <c r="D16" s="1943"/>
      <c r="E16" s="1944"/>
      <c r="F16" s="1945"/>
      <c r="G16" s="1946"/>
      <c r="H16" s="1946"/>
      <c r="I16" s="1946"/>
      <c r="J16" s="1943"/>
      <c r="K16" s="1943"/>
      <c r="L16" s="1943"/>
      <c r="M16" s="1943"/>
      <c r="N16" s="1945"/>
      <c r="O16" s="1947"/>
      <c r="P16" s="1947"/>
      <c r="Q16" s="204"/>
      <c r="R16" s="162"/>
      <c r="S16" s="162"/>
    </row>
    <row r="17" spans="1:17" s="698" customFormat="1" ht="15.75" x14ac:dyDescent="0.25">
      <c r="A17" s="1941"/>
      <c r="B17" s="697"/>
      <c r="C17" s="1942"/>
      <c r="D17" s="1943"/>
      <c r="E17" s="1944"/>
      <c r="F17" s="1945"/>
      <c r="G17" s="1946"/>
      <c r="H17" s="1946"/>
      <c r="I17" s="1946"/>
      <c r="J17" s="1943"/>
      <c r="K17" s="1943"/>
      <c r="L17" s="1943"/>
      <c r="M17" s="1943"/>
      <c r="N17" s="1945"/>
      <c r="O17" s="1947"/>
      <c r="P17" s="1947"/>
      <c r="Q17" s="699"/>
    </row>
    <row r="18" spans="1:17" s="698" customFormat="1" ht="15.75" x14ac:dyDescent="0.25">
      <c r="A18" s="1941"/>
      <c r="B18" s="697"/>
      <c r="C18" s="1942"/>
      <c r="D18" s="1943"/>
      <c r="E18" s="1944"/>
      <c r="F18" s="1945"/>
      <c r="G18" s="1946"/>
      <c r="H18" s="1946"/>
      <c r="I18" s="1946"/>
      <c r="J18" s="1943"/>
      <c r="K18" s="1943"/>
      <c r="L18" s="1943"/>
      <c r="M18" s="1943"/>
      <c r="N18" s="1945"/>
      <c r="O18" s="1947"/>
      <c r="P18" s="1947"/>
      <c r="Q18" s="699"/>
    </row>
    <row r="19" spans="1:17" s="698" customFormat="1" ht="15.75" x14ac:dyDescent="0.25">
      <c r="A19" s="1941"/>
      <c r="B19" s="697"/>
      <c r="C19" s="1942"/>
      <c r="D19" s="1943"/>
      <c r="E19" s="1944"/>
      <c r="F19" s="1945"/>
      <c r="G19" s="1946"/>
      <c r="H19" s="1946"/>
      <c r="I19" s="1946"/>
      <c r="J19" s="1943"/>
      <c r="K19" s="1943"/>
      <c r="L19" s="1943"/>
      <c r="M19" s="1943"/>
      <c r="N19" s="1945"/>
      <c r="O19" s="1947"/>
      <c r="P19" s="1947"/>
      <c r="Q19" s="699"/>
    </row>
    <row r="20" spans="1:17" s="698" customFormat="1" ht="15.75" x14ac:dyDescent="0.25">
      <c r="B20" s="697"/>
      <c r="C20" s="1942"/>
      <c r="D20" s="1943"/>
      <c r="E20" s="1943"/>
      <c r="F20" s="1945"/>
      <c r="G20" s="1946"/>
      <c r="H20" s="1946"/>
      <c r="I20" s="1946"/>
      <c r="J20" s="1943"/>
      <c r="K20" s="1943"/>
      <c r="L20" s="1943"/>
      <c r="M20" s="1943"/>
      <c r="N20" s="1945"/>
      <c r="O20" s="1947"/>
      <c r="P20" s="1947"/>
      <c r="Q20" s="699"/>
    </row>
    <row r="21" spans="1:17" s="698" customFormat="1" ht="15.75" x14ac:dyDescent="0.25">
      <c r="A21" s="1941"/>
      <c r="B21" s="697"/>
      <c r="C21" s="1942"/>
      <c r="D21" s="1943"/>
      <c r="E21" s="1944"/>
      <c r="F21" s="1945"/>
      <c r="G21" s="1946"/>
      <c r="H21" s="1946"/>
      <c r="I21" s="1946"/>
      <c r="J21" s="1943"/>
      <c r="K21" s="1943"/>
      <c r="L21" s="1943"/>
      <c r="M21" s="1943"/>
      <c r="N21" s="1945"/>
      <c r="O21" s="1947"/>
      <c r="P21" s="1947"/>
      <c r="Q21" s="699"/>
    </row>
    <row r="22" spans="1:17" s="698" customFormat="1" ht="15.75" x14ac:dyDescent="0.25">
      <c r="A22" s="1941"/>
      <c r="B22" s="697"/>
      <c r="C22" s="1942"/>
      <c r="D22" s="1943"/>
      <c r="E22" s="1944"/>
      <c r="F22" s="1945"/>
      <c r="G22" s="1946"/>
      <c r="H22" s="1946"/>
      <c r="I22" s="1946"/>
      <c r="J22" s="1943"/>
      <c r="K22" s="1943"/>
      <c r="L22" s="1943"/>
      <c r="M22" s="1943"/>
      <c r="N22" s="1945"/>
      <c r="O22" s="1947"/>
      <c r="P22" s="1947"/>
      <c r="Q22" s="699"/>
    </row>
    <row r="23" spans="1:17" s="698" customFormat="1" ht="15.75" x14ac:dyDescent="0.25">
      <c r="A23" s="1941"/>
      <c r="B23" s="697"/>
      <c r="C23" s="1942"/>
      <c r="D23" s="1943"/>
      <c r="E23" s="1944"/>
      <c r="F23" s="1945"/>
      <c r="G23" s="1946"/>
      <c r="H23" s="1946"/>
      <c r="I23" s="1946"/>
      <c r="J23" s="1943"/>
      <c r="K23" s="1943"/>
      <c r="L23" s="1943"/>
      <c r="M23" s="1943"/>
      <c r="N23" s="1945"/>
      <c r="O23" s="1947"/>
      <c r="P23" s="1947"/>
      <c r="Q23" s="699"/>
    </row>
    <row r="24" spans="1:17" s="698" customFormat="1" ht="15.75" x14ac:dyDescent="0.25">
      <c r="A24" s="1941"/>
      <c r="B24" s="697"/>
      <c r="C24" s="2801" t="s">
        <v>924</v>
      </c>
      <c r="D24" s="2802"/>
      <c r="E24" s="2802"/>
      <c r="F24" s="2802"/>
      <c r="G24" s="2802"/>
      <c r="H24" s="2802"/>
      <c r="I24" s="2802"/>
      <c r="J24" s="2802"/>
      <c r="K24" s="2802"/>
      <c r="L24" s="2802"/>
      <c r="M24" s="2802"/>
      <c r="N24" s="2802"/>
      <c r="O24" s="2802"/>
      <c r="P24" s="2803"/>
      <c r="Q24" s="699"/>
    </row>
    <row r="25" spans="1:17" s="698" customFormat="1" ht="15.75" x14ac:dyDescent="0.25">
      <c r="B25" s="697"/>
      <c r="C25" s="1942"/>
      <c r="D25" s="1943"/>
      <c r="E25" s="1944"/>
      <c r="F25" s="1945"/>
      <c r="G25" s="1946"/>
      <c r="H25" s="1946"/>
      <c r="I25" s="1946"/>
      <c r="J25" s="1943"/>
      <c r="K25" s="1943"/>
      <c r="L25" s="1943"/>
      <c r="M25" s="1943"/>
      <c r="N25" s="1945"/>
      <c r="O25" s="1947"/>
      <c r="P25" s="1947"/>
      <c r="Q25" s="699"/>
    </row>
    <row r="26" spans="1:17" s="698" customFormat="1" ht="15.75" x14ac:dyDescent="0.25">
      <c r="A26" s="1941"/>
      <c r="B26" s="697"/>
      <c r="C26" s="1942"/>
      <c r="D26" s="1943"/>
      <c r="E26" s="1944"/>
      <c r="F26" s="1945"/>
      <c r="G26" s="1946"/>
      <c r="H26" s="1946"/>
      <c r="I26" s="1946"/>
      <c r="J26" s="1943"/>
      <c r="K26" s="1943"/>
      <c r="L26" s="1943"/>
      <c r="M26" s="1943"/>
      <c r="N26" s="1945"/>
      <c r="O26" s="1947"/>
      <c r="P26" s="1947"/>
      <c r="Q26" s="699"/>
    </row>
    <row r="27" spans="1:17" s="698" customFormat="1" ht="15.75" x14ac:dyDescent="0.25">
      <c r="A27" s="1941"/>
      <c r="B27" s="697"/>
      <c r="C27" s="1942"/>
      <c r="D27" s="1943"/>
      <c r="E27" s="1944"/>
      <c r="F27" s="1945"/>
      <c r="G27" s="1946"/>
      <c r="H27" s="1946"/>
      <c r="I27" s="1946"/>
      <c r="J27" s="1943"/>
      <c r="K27" s="1943"/>
      <c r="L27" s="1943"/>
      <c r="M27" s="1943"/>
      <c r="N27" s="1945"/>
      <c r="O27" s="1947"/>
      <c r="P27" s="1947"/>
      <c r="Q27" s="699"/>
    </row>
    <row r="28" spans="1:17" s="698" customFormat="1" ht="15.75" x14ac:dyDescent="0.25">
      <c r="A28" s="1941"/>
      <c r="B28" s="697"/>
      <c r="C28" s="1942"/>
      <c r="D28" s="1943"/>
      <c r="E28" s="1944"/>
      <c r="F28" s="1945"/>
      <c r="G28" s="1946"/>
      <c r="H28" s="1946"/>
      <c r="I28" s="1946"/>
      <c r="J28" s="1943"/>
      <c r="K28" s="1943"/>
      <c r="L28" s="1943"/>
      <c r="M28" s="1943"/>
      <c r="N28" s="1945"/>
      <c r="O28" s="1947"/>
      <c r="P28" s="1947"/>
      <c r="Q28" s="699"/>
    </row>
    <row r="29" spans="1:17" s="698" customFormat="1" ht="15.75" x14ac:dyDescent="0.25">
      <c r="A29" s="1941"/>
      <c r="B29" s="697"/>
      <c r="C29" s="1942"/>
      <c r="D29" s="1943"/>
      <c r="E29" s="1944"/>
      <c r="F29" s="1945"/>
      <c r="G29" s="1946"/>
      <c r="H29" s="1946"/>
      <c r="I29" s="1946"/>
      <c r="J29" s="1943"/>
      <c r="K29" s="1943"/>
      <c r="L29" s="1943"/>
      <c r="M29" s="1943"/>
      <c r="N29" s="1945"/>
      <c r="O29" s="1947"/>
      <c r="P29" s="1947"/>
      <c r="Q29" s="699"/>
    </row>
    <row r="30" spans="1:17" s="698" customFormat="1" ht="15.75" x14ac:dyDescent="0.25">
      <c r="A30" s="1941"/>
      <c r="B30" s="697"/>
      <c r="C30" s="1942"/>
      <c r="D30" s="1943"/>
      <c r="E30" s="1944"/>
      <c r="F30" s="1945"/>
      <c r="G30" s="1946"/>
      <c r="H30" s="1946"/>
      <c r="I30" s="1946"/>
      <c r="J30" s="1943"/>
      <c r="K30" s="1943"/>
      <c r="L30" s="1943"/>
      <c r="M30" s="1943"/>
      <c r="N30" s="1945"/>
      <c r="O30" s="1947"/>
      <c r="P30" s="1947"/>
      <c r="Q30" s="699"/>
    </row>
    <row r="31" spans="1:17" s="698" customFormat="1" ht="15.75" x14ac:dyDescent="0.25">
      <c r="A31" s="1941"/>
      <c r="B31" s="697"/>
      <c r="C31" s="1942"/>
      <c r="D31" s="1943"/>
      <c r="E31" s="1944"/>
      <c r="F31" s="1945"/>
      <c r="G31" s="1946"/>
      <c r="H31" s="1946"/>
      <c r="I31" s="1946"/>
      <c r="J31" s="1943"/>
      <c r="K31" s="1943"/>
      <c r="L31" s="1943"/>
      <c r="M31" s="1943"/>
      <c r="N31" s="1945"/>
      <c r="O31" s="1947"/>
      <c r="P31" s="1947"/>
      <c r="Q31" s="699"/>
    </row>
    <row r="32" spans="1:17" s="698" customFormat="1" ht="15.75" x14ac:dyDescent="0.25">
      <c r="A32" s="1941"/>
      <c r="B32" s="697"/>
      <c r="C32" s="1942"/>
      <c r="D32" s="1943"/>
      <c r="E32" s="1944"/>
      <c r="F32" s="1948"/>
      <c r="G32" s="1946"/>
      <c r="H32" s="1946"/>
      <c r="I32" s="1946"/>
      <c r="J32" s="1943"/>
      <c r="K32" s="1943"/>
      <c r="L32" s="1943"/>
      <c r="M32" s="1943"/>
      <c r="N32" s="1945"/>
      <c r="O32" s="1947"/>
      <c r="P32" s="1947"/>
      <c r="Q32" s="699"/>
    </row>
    <row r="33" spans="2:25" s="702" customFormat="1" ht="15.75" x14ac:dyDescent="0.25">
      <c r="B33" s="700"/>
      <c r="C33" s="1949"/>
      <c r="D33" s="1950"/>
      <c r="E33" s="1950"/>
      <c r="F33" s="1951"/>
      <c r="G33" s="1952"/>
      <c r="H33" s="1953"/>
      <c r="I33" s="1953"/>
      <c r="J33" s="1954"/>
      <c r="K33" s="1953"/>
      <c r="L33" s="1953"/>
      <c r="M33" s="1953"/>
      <c r="N33" s="1955"/>
      <c r="O33" s="1956"/>
      <c r="P33" s="1957"/>
      <c r="Q33" s="701"/>
    </row>
    <row r="34" spans="2:25" x14ac:dyDescent="0.2">
      <c r="B34" s="681"/>
      <c r="C34" s="675"/>
      <c r="D34" s="575"/>
      <c r="E34" s="575"/>
      <c r="F34" s="575"/>
      <c r="G34" s="575"/>
      <c r="H34" s="575"/>
      <c r="I34" s="575"/>
      <c r="J34" s="575"/>
      <c r="K34" s="575"/>
      <c r="L34" s="575"/>
      <c r="M34" s="575"/>
      <c r="N34" s="575"/>
      <c r="O34" s="575"/>
      <c r="P34" s="1958" t="s">
        <v>279</v>
      </c>
      <c r="Q34" s="682"/>
    </row>
    <row r="35" spans="2:25" x14ac:dyDescent="0.2">
      <c r="B35" s="681"/>
      <c r="C35" s="675"/>
      <c r="D35" s="575"/>
      <c r="E35" s="575"/>
      <c r="F35" s="575"/>
      <c r="G35" s="575"/>
      <c r="H35" s="575"/>
      <c r="I35" s="575"/>
      <c r="J35" s="575"/>
      <c r="K35" s="575"/>
      <c r="L35" s="575"/>
      <c r="M35" s="575"/>
      <c r="N35" s="575"/>
      <c r="O35" s="575"/>
      <c r="P35" s="675"/>
      <c r="Q35" s="682"/>
    </row>
    <row r="36" spans="2:25" x14ac:dyDescent="0.2">
      <c r="B36" s="681"/>
      <c r="C36" s="675"/>
      <c r="D36" s="575"/>
      <c r="E36" s="575"/>
      <c r="F36" s="575"/>
      <c r="G36" s="575"/>
      <c r="H36" s="575"/>
      <c r="I36" s="575"/>
      <c r="J36" s="575"/>
      <c r="K36" s="575"/>
      <c r="L36" s="575"/>
      <c r="M36" s="575"/>
      <c r="N36" s="575"/>
      <c r="O36" s="575"/>
      <c r="P36" s="675"/>
      <c r="Q36" s="682"/>
    </row>
    <row r="37" spans="2:25" ht="15.75" x14ac:dyDescent="0.25">
      <c r="B37" s="681"/>
      <c r="C37" s="1959"/>
      <c r="D37" s="2796" t="s">
        <v>917</v>
      </c>
      <c r="E37" s="2796"/>
      <c r="F37" s="2796"/>
      <c r="G37" s="586"/>
      <c r="H37" s="2792" t="s">
        <v>918</v>
      </c>
      <c r="I37" s="2792"/>
      <c r="J37" s="2792"/>
      <c r="K37" s="1638"/>
      <c r="L37" s="586"/>
      <c r="M37" s="2792" t="s">
        <v>919</v>
      </c>
      <c r="N37" s="2792"/>
      <c r="O37" s="2792"/>
      <c r="P37" s="675"/>
      <c r="Q37" s="682"/>
    </row>
    <row r="38" spans="2:25" s="1961" customFormat="1" ht="15.75" x14ac:dyDescent="0.25">
      <c r="B38" s="1960"/>
      <c r="D38" s="2793" t="str">
        <f>'Datos Generales'!C16</f>
        <v>Preparado por</v>
      </c>
      <c r="E38" s="2793"/>
      <c r="F38" s="2793"/>
      <c r="G38" s="1100"/>
      <c r="H38" s="2794" t="str">
        <f>'Datos Generales'!D16</f>
        <v>Revisado por</v>
      </c>
      <c r="I38" s="2794"/>
      <c r="J38" s="2794"/>
      <c r="K38" s="499"/>
      <c r="L38" s="1962"/>
      <c r="M38" s="2789" t="str">
        <f>'Datos Generales'!E16</f>
        <v>Autorizado por</v>
      </c>
      <c r="N38" s="2789"/>
      <c r="O38" s="2789"/>
      <c r="P38" s="1100"/>
      <c r="Q38" s="260"/>
      <c r="R38" s="258"/>
      <c r="S38" s="258"/>
      <c r="T38" s="258"/>
    </row>
    <row r="39" spans="2:25" s="1964" customFormat="1" ht="15.75" x14ac:dyDescent="0.25">
      <c r="B39" s="1963"/>
      <c r="D39" s="2795" t="s">
        <v>920</v>
      </c>
      <c r="E39" s="2795"/>
      <c r="F39" s="2795"/>
      <c r="G39" s="1638"/>
      <c r="H39" s="2792" t="s">
        <v>921</v>
      </c>
      <c r="I39" s="2792"/>
      <c r="J39" s="2792"/>
      <c r="K39" s="1638"/>
      <c r="L39" s="585"/>
      <c r="M39" s="2792" t="s">
        <v>922</v>
      </c>
      <c r="N39" s="2792"/>
      <c r="O39" s="2792"/>
      <c r="P39" s="586"/>
      <c r="Q39" s="204"/>
      <c r="R39" s="162"/>
      <c r="S39" s="162"/>
      <c r="T39" s="162"/>
    </row>
    <row r="40" spans="2:25" s="1964" customFormat="1" ht="15.75" x14ac:dyDescent="0.25">
      <c r="B40" s="1963"/>
      <c r="D40" s="2791" t="str">
        <f>'Datos Generales'!C17</f>
        <v>Puesto que ocupa</v>
      </c>
      <c r="E40" s="2791"/>
      <c r="F40" s="2791"/>
      <c r="G40" s="499"/>
      <c r="H40" s="2788" t="str">
        <f>'Datos Generales'!D17</f>
        <v>Puesto que ocupa</v>
      </c>
      <c r="I40" s="2788"/>
      <c r="J40" s="2788"/>
      <c r="K40" s="499"/>
      <c r="L40" s="585"/>
      <c r="M40" s="2789" t="str">
        <f>'Datos Generales'!E17</f>
        <v>Puesto que ocupa</v>
      </c>
      <c r="N40" s="2789"/>
      <c r="O40" s="2789"/>
      <c r="P40" s="1100"/>
      <c r="Q40" s="204"/>
      <c r="R40" s="162"/>
      <c r="S40" s="162"/>
      <c r="T40" s="162"/>
    </row>
    <row r="41" spans="2:25" s="1474" customFormat="1" ht="15.75" x14ac:dyDescent="0.25">
      <c r="B41" s="1965"/>
      <c r="D41" s="2790">
        <v>45292</v>
      </c>
      <c r="E41" s="2790"/>
      <c r="F41" s="2790"/>
      <c r="G41" s="223"/>
      <c r="H41" s="2790">
        <v>45294</v>
      </c>
      <c r="I41" s="2790"/>
      <c r="J41" s="2790"/>
      <c r="K41" s="522"/>
      <c r="L41" s="585"/>
      <c r="M41" s="2790">
        <v>45302</v>
      </c>
      <c r="N41" s="2790"/>
      <c r="O41" s="2790"/>
      <c r="P41" s="1966"/>
      <c r="Q41" s="261"/>
      <c r="R41" s="172"/>
      <c r="S41" s="172"/>
      <c r="T41" s="172"/>
    </row>
    <row r="42" spans="2:25" ht="15.75" x14ac:dyDescent="0.25">
      <c r="B42" s="681"/>
      <c r="D42" s="2788" t="s">
        <v>287</v>
      </c>
      <c r="E42" s="2788"/>
      <c r="F42" s="2788"/>
      <c r="G42" s="499"/>
      <c r="H42" s="2788" t="s">
        <v>288</v>
      </c>
      <c r="I42" s="2788"/>
      <c r="J42" s="2788"/>
      <c r="K42" s="499"/>
      <c r="L42" s="585"/>
      <c r="M42" s="2789" t="s">
        <v>300</v>
      </c>
      <c r="N42" s="2789"/>
      <c r="O42" s="2789"/>
      <c r="P42" s="1100"/>
      <c r="Q42" s="204"/>
      <c r="R42" s="162"/>
      <c r="S42" s="162"/>
      <c r="T42" s="162"/>
    </row>
    <row r="43" spans="2:25" ht="15" x14ac:dyDescent="0.25">
      <c r="B43" s="1967"/>
      <c r="C43" s="1968"/>
      <c r="D43" s="174"/>
      <c r="E43" s="174"/>
      <c r="F43" s="174"/>
      <c r="G43" s="174"/>
      <c r="H43" s="174"/>
      <c r="I43" s="174"/>
      <c r="J43" s="174"/>
      <c r="K43" s="174"/>
      <c r="L43" s="174"/>
      <c r="M43" s="174"/>
      <c r="N43" s="174"/>
      <c r="O43" s="174"/>
      <c r="P43" s="174"/>
      <c r="Q43" s="175"/>
      <c r="R43" s="162"/>
      <c r="S43" s="162"/>
      <c r="T43" s="162"/>
    </row>
    <row r="44" spans="2:25" ht="15" x14ac:dyDescent="0.25">
      <c r="D44" s="162"/>
      <c r="E44" s="162"/>
      <c r="F44" s="162"/>
      <c r="G44" s="162"/>
      <c r="H44" s="162"/>
      <c r="I44" s="162"/>
      <c r="J44" s="162"/>
      <c r="K44" s="162"/>
      <c r="L44" s="162"/>
      <c r="M44" s="162"/>
      <c r="N44" s="162"/>
      <c r="O44" s="162"/>
      <c r="P44" s="162"/>
      <c r="Q44" s="162"/>
      <c r="R44" s="162"/>
      <c r="S44" s="162"/>
      <c r="T44" s="162"/>
    </row>
    <row r="46" spans="2:25" ht="15" x14ac:dyDescent="0.25">
      <c r="U46" s="162"/>
      <c r="V46" s="162"/>
      <c r="W46" s="162"/>
      <c r="X46" s="162"/>
      <c r="Y46" s="162"/>
    </row>
    <row r="47" spans="2:25" ht="15" x14ac:dyDescent="0.25">
      <c r="Y47" s="162"/>
    </row>
    <row r="48" spans="2:25" ht="15" x14ac:dyDescent="0.25">
      <c r="Y48" s="162"/>
    </row>
    <row r="49" spans="25:25" ht="15" x14ac:dyDescent="0.25">
      <c r="Y49" s="162"/>
    </row>
    <row r="50" spans="25:25" ht="15" x14ac:dyDescent="0.25">
      <c r="Y50" s="162"/>
    </row>
    <row r="51" spans="25:25" ht="15" x14ac:dyDescent="0.25">
      <c r="Y51" s="162"/>
    </row>
    <row r="52" spans="25:25" ht="15" x14ac:dyDescent="0.25">
      <c r="Y52" s="162"/>
    </row>
    <row r="53" spans="25:25" ht="15" x14ac:dyDescent="0.25">
      <c r="Y53" s="162"/>
    </row>
    <row r="54" spans="25:25" ht="15" x14ac:dyDescent="0.25">
      <c r="Y54" s="162"/>
    </row>
  </sheetData>
  <sheetProtection formatColumns="0" formatRows="0" insertRows="0"/>
  <sortState ref="C12:C13">
    <sortCondition ref="C12:C13"/>
  </sortState>
  <mergeCells count="26">
    <mergeCell ref="B6:Q6"/>
    <mergeCell ref="C14:L14"/>
    <mergeCell ref="F10:G10"/>
    <mergeCell ref="P14:P15"/>
    <mergeCell ref="M14:O14"/>
    <mergeCell ref="M37:O37"/>
    <mergeCell ref="D37:F37"/>
    <mergeCell ref="H37:J37"/>
    <mergeCell ref="C8:P8"/>
    <mergeCell ref="B7:Q7"/>
    <mergeCell ref="C24:P24"/>
    <mergeCell ref="M38:O38"/>
    <mergeCell ref="M39:O39"/>
    <mergeCell ref="D38:F38"/>
    <mergeCell ref="H38:J38"/>
    <mergeCell ref="D39:F39"/>
    <mergeCell ref="H39:J39"/>
    <mergeCell ref="D42:F42"/>
    <mergeCell ref="H42:J42"/>
    <mergeCell ref="M42:O42"/>
    <mergeCell ref="M40:O40"/>
    <mergeCell ref="M41:O41"/>
    <mergeCell ref="D40:F40"/>
    <mergeCell ref="H40:J40"/>
    <mergeCell ref="D41:F41"/>
    <mergeCell ref="H41:J41"/>
  </mergeCells>
  <dataValidations count="2">
    <dataValidation type="list" allowBlank="1" showInputMessage="1" showErrorMessage="1" sqref="R15:R21 R23:R31">
      <formula1>"Institución Pública Gobierno Central,Institución Pública Descentralizada,Institución del Gobierno Central,Persona Física"</formula1>
    </dataValidation>
    <dataValidation type="list" allowBlank="1" showInputMessage="1" showErrorMessage="1" errorTitle="Entrada no válida" error="Selecciona la entidad/persona de la lista" promptTitle="Tipo de entidad/persona" prompt="Seleccione el tipo de entidad/persona" sqref="R14">
      <formula1>$X$25:$X$29</formula1>
    </dataValidation>
  </dataValidations>
  <printOptions horizontalCentered="1"/>
  <pageMargins left="0" right="0" top="0.15748031496062992" bottom="0.19685039370078741" header="0.11811023622047245" footer="0.11811023622047245"/>
  <pageSetup scale="90" orientation="landscape" r:id="rId1"/>
  <headerFooter>
    <oddFooter>&amp;R&amp;P/&amp;N  &amp;D  &amp;T</oddFooter>
  </headerFooter>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44"/>
  <sheetViews>
    <sheetView showGridLines="0" topLeftCell="A4" zoomScaleNormal="100" zoomScaleSheetLayoutView="75" workbookViewId="0">
      <selection activeCell="K30" sqref="K30"/>
    </sheetView>
  </sheetViews>
  <sheetFormatPr baseColWidth="10" defaultRowHeight="12.75" x14ac:dyDescent="0.2"/>
  <cols>
    <col min="1" max="1" width="3.5703125" style="576" customWidth="1"/>
    <col min="2" max="2" width="2.7109375" style="576" customWidth="1"/>
    <col min="3" max="3" width="6.85546875" style="576" customWidth="1"/>
    <col min="4" max="4" width="8.28515625" style="576" customWidth="1"/>
    <col min="5" max="5" width="12.42578125" style="576" customWidth="1"/>
    <col min="6" max="6" width="8.7109375" style="576" customWidth="1"/>
    <col min="7" max="7" width="8.140625" style="606" customWidth="1"/>
    <col min="8" max="8" width="7.28515625" style="606" customWidth="1"/>
    <col min="9" max="9" width="10.28515625" style="576" customWidth="1"/>
    <col min="10" max="10" width="9.42578125" style="576" customWidth="1"/>
    <col min="11" max="11" width="18" style="674" customWidth="1"/>
    <col min="12" max="12" width="13.7109375" style="576" customWidth="1"/>
    <col min="13" max="13" width="12.85546875" style="576" customWidth="1"/>
    <col min="14" max="15" width="11.28515625" style="576" customWidth="1"/>
    <col min="16" max="16" width="17.140625" style="576" customWidth="1"/>
    <col min="17" max="17" width="16.7109375" style="576" customWidth="1"/>
    <col min="18" max="18" width="16" style="576" customWidth="1"/>
    <col min="19" max="19" width="21" style="576" customWidth="1"/>
    <col min="20" max="20" width="20" style="576" customWidth="1"/>
    <col min="21" max="21" width="16.42578125" style="576" customWidth="1"/>
    <col min="22" max="22" width="20.7109375" style="674" customWidth="1"/>
    <col min="23" max="23" width="2.140625" style="576" customWidth="1"/>
    <col min="24" max="24" width="26.5703125" style="576" hidden="1" customWidth="1"/>
    <col min="25" max="252" width="11.42578125" style="576"/>
    <col min="253" max="253" width="5.42578125" style="576" customWidth="1"/>
    <col min="254" max="254" width="13.42578125" style="576" customWidth="1"/>
    <col min="255" max="255" width="8" style="576" bestFit="1" customWidth="1"/>
    <col min="256" max="256" width="6.42578125" style="576" customWidth="1"/>
    <col min="257" max="257" width="5.28515625" style="576" customWidth="1"/>
    <col min="258" max="258" width="23" style="576" customWidth="1"/>
    <col min="259" max="259" width="9.42578125" style="576" customWidth="1"/>
    <col min="260" max="260" width="10.28515625" style="576" customWidth="1"/>
    <col min="261" max="261" width="16.85546875" style="576" customWidth="1"/>
    <col min="262" max="262" width="10" style="576" bestFit="1" customWidth="1"/>
    <col min="263" max="263" width="13.5703125" style="576" customWidth="1"/>
    <col min="264" max="264" width="8.42578125" style="576" bestFit="1" customWidth="1"/>
    <col min="265" max="265" width="12.140625" style="576" customWidth="1"/>
    <col min="266" max="266" width="14.42578125" style="576" customWidth="1"/>
    <col min="267" max="267" width="23.140625" style="576" customWidth="1"/>
    <col min="268" max="271" width="16.140625" style="576" customWidth="1"/>
    <col min="272" max="276" width="18.7109375" style="576" customWidth="1"/>
    <col min="277" max="277" width="33.140625" style="576" customWidth="1"/>
    <col min="278" max="508" width="11.42578125" style="576"/>
    <col min="509" max="509" width="5.42578125" style="576" customWidth="1"/>
    <col min="510" max="510" width="13.42578125" style="576" customWidth="1"/>
    <col min="511" max="511" width="8" style="576" bestFit="1" customWidth="1"/>
    <col min="512" max="512" width="6.42578125" style="576" customWidth="1"/>
    <col min="513" max="513" width="5.28515625" style="576" customWidth="1"/>
    <col min="514" max="514" width="23" style="576" customWidth="1"/>
    <col min="515" max="515" width="9.42578125" style="576" customWidth="1"/>
    <col min="516" max="516" width="10.28515625" style="576" customWidth="1"/>
    <col min="517" max="517" width="16.85546875" style="576" customWidth="1"/>
    <col min="518" max="518" width="10" style="576" bestFit="1" customWidth="1"/>
    <col min="519" max="519" width="13.5703125" style="576" customWidth="1"/>
    <col min="520" max="520" width="8.42578125" style="576" bestFit="1" customWidth="1"/>
    <col min="521" max="521" width="12.140625" style="576" customWidth="1"/>
    <col min="522" max="522" width="14.42578125" style="576" customWidth="1"/>
    <col min="523" max="523" width="23.140625" style="576" customWidth="1"/>
    <col min="524" max="527" width="16.140625" style="576" customWidth="1"/>
    <col min="528" max="532" width="18.7109375" style="576" customWidth="1"/>
    <col min="533" max="533" width="33.140625" style="576" customWidth="1"/>
    <col min="534" max="764" width="11.42578125" style="576"/>
    <col min="765" max="765" width="5.42578125" style="576" customWidth="1"/>
    <col min="766" max="766" width="13.42578125" style="576" customWidth="1"/>
    <col min="767" max="767" width="8" style="576" bestFit="1" customWidth="1"/>
    <col min="768" max="768" width="6.42578125" style="576" customWidth="1"/>
    <col min="769" max="769" width="5.28515625" style="576" customWidth="1"/>
    <col min="770" max="770" width="23" style="576" customWidth="1"/>
    <col min="771" max="771" width="9.42578125" style="576" customWidth="1"/>
    <col min="772" max="772" width="10.28515625" style="576" customWidth="1"/>
    <col min="773" max="773" width="16.85546875" style="576" customWidth="1"/>
    <col min="774" max="774" width="10" style="576" bestFit="1" customWidth="1"/>
    <col min="775" max="775" width="13.5703125" style="576" customWidth="1"/>
    <col min="776" max="776" width="8.42578125" style="576" bestFit="1" customWidth="1"/>
    <col min="777" max="777" width="12.140625" style="576" customWidth="1"/>
    <col min="778" max="778" width="14.42578125" style="576" customWidth="1"/>
    <col min="779" max="779" width="23.140625" style="576" customWidth="1"/>
    <col min="780" max="783" width="16.140625" style="576" customWidth="1"/>
    <col min="784" max="788" width="18.7109375" style="576" customWidth="1"/>
    <col min="789" max="789" width="33.140625" style="576" customWidth="1"/>
    <col min="790" max="1020" width="11.42578125" style="576"/>
    <col min="1021" max="1021" width="5.42578125" style="576" customWidth="1"/>
    <col min="1022" max="1022" width="13.42578125" style="576" customWidth="1"/>
    <col min="1023" max="1023" width="8" style="576" bestFit="1" customWidth="1"/>
    <col min="1024" max="1024" width="6.42578125" style="576" customWidth="1"/>
    <col min="1025" max="1025" width="5.28515625" style="576" customWidth="1"/>
    <col min="1026" max="1026" width="23" style="576" customWidth="1"/>
    <col min="1027" max="1027" width="9.42578125" style="576" customWidth="1"/>
    <col min="1028" max="1028" width="10.28515625" style="576" customWidth="1"/>
    <col min="1029" max="1029" width="16.85546875" style="576" customWidth="1"/>
    <col min="1030" max="1030" width="10" style="576" bestFit="1" customWidth="1"/>
    <col min="1031" max="1031" width="13.5703125" style="576" customWidth="1"/>
    <col min="1032" max="1032" width="8.42578125" style="576" bestFit="1" customWidth="1"/>
    <col min="1033" max="1033" width="12.140625" style="576" customWidth="1"/>
    <col min="1034" max="1034" width="14.42578125" style="576" customWidth="1"/>
    <col min="1035" max="1035" width="23.140625" style="576" customWidth="1"/>
    <col min="1036" max="1039" width="16.140625" style="576" customWidth="1"/>
    <col min="1040" max="1044" width="18.7109375" style="576" customWidth="1"/>
    <col min="1045" max="1045" width="33.140625" style="576" customWidth="1"/>
    <col min="1046" max="1276" width="11.42578125" style="576"/>
    <col min="1277" max="1277" width="5.42578125" style="576" customWidth="1"/>
    <col min="1278" max="1278" width="13.42578125" style="576" customWidth="1"/>
    <col min="1279" max="1279" width="8" style="576" bestFit="1" customWidth="1"/>
    <col min="1280" max="1280" width="6.42578125" style="576" customWidth="1"/>
    <col min="1281" max="1281" width="5.28515625" style="576" customWidth="1"/>
    <col min="1282" max="1282" width="23" style="576" customWidth="1"/>
    <col min="1283" max="1283" width="9.42578125" style="576" customWidth="1"/>
    <col min="1284" max="1284" width="10.28515625" style="576" customWidth="1"/>
    <col min="1285" max="1285" width="16.85546875" style="576" customWidth="1"/>
    <col min="1286" max="1286" width="10" style="576" bestFit="1" customWidth="1"/>
    <col min="1287" max="1287" width="13.5703125" style="576" customWidth="1"/>
    <col min="1288" max="1288" width="8.42578125" style="576" bestFit="1" customWidth="1"/>
    <col min="1289" max="1289" width="12.140625" style="576" customWidth="1"/>
    <col min="1290" max="1290" width="14.42578125" style="576" customWidth="1"/>
    <col min="1291" max="1291" width="23.140625" style="576" customWidth="1"/>
    <col min="1292" max="1295" width="16.140625" style="576" customWidth="1"/>
    <col min="1296" max="1300" width="18.7109375" style="576" customWidth="1"/>
    <col min="1301" max="1301" width="33.140625" style="576" customWidth="1"/>
    <col min="1302" max="1532" width="11.42578125" style="576"/>
    <col min="1533" max="1533" width="5.42578125" style="576" customWidth="1"/>
    <col min="1534" max="1534" width="13.42578125" style="576" customWidth="1"/>
    <col min="1535" max="1535" width="8" style="576" bestFit="1" customWidth="1"/>
    <col min="1536" max="1536" width="6.42578125" style="576" customWidth="1"/>
    <col min="1537" max="1537" width="5.28515625" style="576" customWidth="1"/>
    <col min="1538" max="1538" width="23" style="576" customWidth="1"/>
    <col min="1539" max="1539" width="9.42578125" style="576" customWidth="1"/>
    <col min="1540" max="1540" width="10.28515625" style="576" customWidth="1"/>
    <col min="1541" max="1541" width="16.85546875" style="576" customWidth="1"/>
    <col min="1542" max="1542" width="10" style="576" bestFit="1" customWidth="1"/>
    <col min="1543" max="1543" width="13.5703125" style="576" customWidth="1"/>
    <col min="1544" max="1544" width="8.42578125" style="576" bestFit="1" customWidth="1"/>
    <col min="1545" max="1545" width="12.140625" style="576" customWidth="1"/>
    <col min="1546" max="1546" width="14.42578125" style="576" customWidth="1"/>
    <col min="1547" max="1547" width="23.140625" style="576" customWidth="1"/>
    <col min="1548" max="1551" width="16.140625" style="576" customWidth="1"/>
    <col min="1552" max="1556" width="18.7109375" style="576" customWidth="1"/>
    <col min="1557" max="1557" width="33.140625" style="576" customWidth="1"/>
    <col min="1558" max="1788" width="11.42578125" style="576"/>
    <col min="1789" max="1789" width="5.42578125" style="576" customWidth="1"/>
    <col min="1790" max="1790" width="13.42578125" style="576" customWidth="1"/>
    <col min="1791" max="1791" width="8" style="576" bestFit="1" customWidth="1"/>
    <col min="1792" max="1792" width="6.42578125" style="576" customWidth="1"/>
    <col min="1793" max="1793" width="5.28515625" style="576" customWidth="1"/>
    <col min="1794" max="1794" width="23" style="576" customWidth="1"/>
    <col min="1795" max="1795" width="9.42578125" style="576" customWidth="1"/>
    <col min="1796" max="1796" width="10.28515625" style="576" customWidth="1"/>
    <col min="1797" max="1797" width="16.85546875" style="576" customWidth="1"/>
    <col min="1798" max="1798" width="10" style="576" bestFit="1" customWidth="1"/>
    <col min="1799" max="1799" width="13.5703125" style="576" customWidth="1"/>
    <col min="1800" max="1800" width="8.42578125" style="576" bestFit="1" customWidth="1"/>
    <col min="1801" max="1801" width="12.140625" style="576" customWidth="1"/>
    <col min="1802" max="1802" width="14.42578125" style="576" customWidth="1"/>
    <col min="1803" max="1803" width="23.140625" style="576" customWidth="1"/>
    <col min="1804" max="1807" width="16.140625" style="576" customWidth="1"/>
    <col min="1808" max="1812" width="18.7109375" style="576" customWidth="1"/>
    <col min="1813" max="1813" width="33.140625" style="576" customWidth="1"/>
    <col min="1814" max="2044" width="11.42578125" style="576"/>
    <col min="2045" max="2045" width="5.42578125" style="576" customWidth="1"/>
    <col min="2046" max="2046" width="13.42578125" style="576" customWidth="1"/>
    <col min="2047" max="2047" width="8" style="576" bestFit="1" customWidth="1"/>
    <col min="2048" max="2048" width="6.42578125" style="576" customWidth="1"/>
    <col min="2049" max="2049" width="5.28515625" style="576" customWidth="1"/>
    <col min="2050" max="2050" width="23" style="576" customWidth="1"/>
    <col min="2051" max="2051" width="9.42578125" style="576" customWidth="1"/>
    <col min="2052" max="2052" width="10.28515625" style="576" customWidth="1"/>
    <col min="2053" max="2053" width="16.85546875" style="576" customWidth="1"/>
    <col min="2054" max="2054" width="10" style="576" bestFit="1" customWidth="1"/>
    <col min="2055" max="2055" width="13.5703125" style="576" customWidth="1"/>
    <col min="2056" max="2056" width="8.42578125" style="576" bestFit="1" customWidth="1"/>
    <col min="2057" max="2057" width="12.140625" style="576" customWidth="1"/>
    <col min="2058" max="2058" width="14.42578125" style="576" customWidth="1"/>
    <col min="2059" max="2059" width="23.140625" style="576" customWidth="1"/>
    <col min="2060" max="2063" width="16.140625" style="576" customWidth="1"/>
    <col min="2064" max="2068" width="18.7109375" style="576" customWidth="1"/>
    <col min="2069" max="2069" width="33.140625" style="576" customWidth="1"/>
    <col min="2070" max="2300" width="11.42578125" style="576"/>
    <col min="2301" max="2301" width="5.42578125" style="576" customWidth="1"/>
    <col min="2302" max="2302" width="13.42578125" style="576" customWidth="1"/>
    <col min="2303" max="2303" width="8" style="576" bestFit="1" customWidth="1"/>
    <col min="2304" max="2304" width="6.42578125" style="576" customWidth="1"/>
    <col min="2305" max="2305" width="5.28515625" style="576" customWidth="1"/>
    <col min="2306" max="2306" width="23" style="576" customWidth="1"/>
    <col min="2307" max="2307" width="9.42578125" style="576" customWidth="1"/>
    <col min="2308" max="2308" width="10.28515625" style="576" customWidth="1"/>
    <col min="2309" max="2309" width="16.85546875" style="576" customWidth="1"/>
    <col min="2310" max="2310" width="10" style="576" bestFit="1" customWidth="1"/>
    <col min="2311" max="2311" width="13.5703125" style="576" customWidth="1"/>
    <col min="2312" max="2312" width="8.42578125" style="576" bestFit="1" customWidth="1"/>
    <col min="2313" max="2313" width="12.140625" style="576" customWidth="1"/>
    <col min="2314" max="2314" width="14.42578125" style="576" customWidth="1"/>
    <col min="2315" max="2315" width="23.140625" style="576" customWidth="1"/>
    <col min="2316" max="2319" width="16.140625" style="576" customWidth="1"/>
    <col min="2320" max="2324" width="18.7109375" style="576" customWidth="1"/>
    <col min="2325" max="2325" width="33.140625" style="576" customWidth="1"/>
    <col min="2326" max="2556" width="11.42578125" style="576"/>
    <col min="2557" max="2557" width="5.42578125" style="576" customWidth="1"/>
    <col min="2558" max="2558" width="13.42578125" style="576" customWidth="1"/>
    <col min="2559" max="2559" width="8" style="576" bestFit="1" customWidth="1"/>
    <col min="2560" max="2560" width="6.42578125" style="576" customWidth="1"/>
    <col min="2561" max="2561" width="5.28515625" style="576" customWidth="1"/>
    <col min="2562" max="2562" width="23" style="576" customWidth="1"/>
    <col min="2563" max="2563" width="9.42578125" style="576" customWidth="1"/>
    <col min="2564" max="2564" width="10.28515625" style="576" customWidth="1"/>
    <col min="2565" max="2565" width="16.85546875" style="576" customWidth="1"/>
    <col min="2566" max="2566" width="10" style="576" bestFit="1" customWidth="1"/>
    <col min="2567" max="2567" width="13.5703125" style="576" customWidth="1"/>
    <col min="2568" max="2568" width="8.42578125" style="576" bestFit="1" customWidth="1"/>
    <col min="2569" max="2569" width="12.140625" style="576" customWidth="1"/>
    <col min="2570" max="2570" width="14.42578125" style="576" customWidth="1"/>
    <col min="2571" max="2571" width="23.140625" style="576" customWidth="1"/>
    <col min="2572" max="2575" width="16.140625" style="576" customWidth="1"/>
    <col min="2576" max="2580" width="18.7109375" style="576" customWidth="1"/>
    <col min="2581" max="2581" width="33.140625" style="576" customWidth="1"/>
    <col min="2582" max="2812" width="11.42578125" style="576"/>
    <col min="2813" max="2813" width="5.42578125" style="576" customWidth="1"/>
    <col min="2814" max="2814" width="13.42578125" style="576" customWidth="1"/>
    <col min="2815" max="2815" width="8" style="576" bestFit="1" customWidth="1"/>
    <col min="2816" max="2816" width="6.42578125" style="576" customWidth="1"/>
    <col min="2817" max="2817" width="5.28515625" style="576" customWidth="1"/>
    <col min="2818" max="2818" width="23" style="576" customWidth="1"/>
    <col min="2819" max="2819" width="9.42578125" style="576" customWidth="1"/>
    <col min="2820" max="2820" width="10.28515625" style="576" customWidth="1"/>
    <col min="2821" max="2821" width="16.85546875" style="576" customWidth="1"/>
    <col min="2822" max="2822" width="10" style="576" bestFit="1" customWidth="1"/>
    <col min="2823" max="2823" width="13.5703125" style="576" customWidth="1"/>
    <col min="2824" max="2824" width="8.42578125" style="576" bestFit="1" customWidth="1"/>
    <col min="2825" max="2825" width="12.140625" style="576" customWidth="1"/>
    <col min="2826" max="2826" width="14.42578125" style="576" customWidth="1"/>
    <col min="2827" max="2827" width="23.140625" style="576" customWidth="1"/>
    <col min="2828" max="2831" width="16.140625" style="576" customWidth="1"/>
    <col min="2832" max="2836" width="18.7109375" style="576" customWidth="1"/>
    <col min="2837" max="2837" width="33.140625" style="576" customWidth="1"/>
    <col min="2838" max="3068" width="11.42578125" style="576"/>
    <col min="3069" max="3069" width="5.42578125" style="576" customWidth="1"/>
    <col min="3070" max="3070" width="13.42578125" style="576" customWidth="1"/>
    <col min="3071" max="3071" width="8" style="576" bestFit="1" customWidth="1"/>
    <col min="3072" max="3072" width="6.42578125" style="576" customWidth="1"/>
    <col min="3073" max="3073" width="5.28515625" style="576" customWidth="1"/>
    <col min="3074" max="3074" width="23" style="576" customWidth="1"/>
    <col min="3075" max="3075" width="9.42578125" style="576" customWidth="1"/>
    <col min="3076" max="3076" width="10.28515625" style="576" customWidth="1"/>
    <col min="3077" max="3077" width="16.85546875" style="576" customWidth="1"/>
    <col min="3078" max="3078" width="10" style="576" bestFit="1" customWidth="1"/>
    <col min="3079" max="3079" width="13.5703125" style="576" customWidth="1"/>
    <col min="3080" max="3080" width="8.42578125" style="576" bestFit="1" customWidth="1"/>
    <col min="3081" max="3081" width="12.140625" style="576" customWidth="1"/>
    <col min="3082" max="3082" width="14.42578125" style="576" customWidth="1"/>
    <col min="3083" max="3083" width="23.140625" style="576" customWidth="1"/>
    <col min="3084" max="3087" width="16.140625" style="576" customWidth="1"/>
    <col min="3088" max="3092" width="18.7109375" style="576" customWidth="1"/>
    <col min="3093" max="3093" width="33.140625" style="576" customWidth="1"/>
    <col min="3094" max="3324" width="11.42578125" style="576"/>
    <col min="3325" max="3325" width="5.42578125" style="576" customWidth="1"/>
    <col min="3326" max="3326" width="13.42578125" style="576" customWidth="1"/>
    <col min="3327" max="3327" width="8" style="576" bestFit="1" customWidth="1"/>
    <col min="3328" max="3328" width="6.42578125" style="576" customWidth="1"/>
    <col min="3329" max="3329" width="5.28515625" style="576" customWidth="1"/>
    <col min="3330" max="3330" width="23" style="576" customWidth="1"/>
    <col min="3331" max="3331" width="9.42578125" style="576" customWidth="1"/>
    <col min="3332" max="3332" width="10.28515625" style="576" customWidth="1"/>
    <col min="3333" max="3333" width="16.85546875" style="576" customWidth="1"/>
    <col min="3334" max="3334" width="10" style="576" bestFit="1" customWidth="1"/>
    <col min="3335" max="3335" width="13.5703125" style="576" customWidth="1"/>
    <col min="3336" max="3336" width="8.42578125" style="576" bestFit="1" customWidth="1"/>
    <col min="3337" max="3337" width="12.140625" style="576" customWidth="1"/>
    <col min="3338" max="3338" width="14.42578125" style="576" customWidth="1"/>
    <col min="3339" max="3339" width="23.140625" style="576" customWidth="1"/>
    <col min="3340" max="3343" width="16.140625" style="576" customWidth="1"/>
    <col min="3344" max="3348" width="18.7109375" style="576" customWidth="1"/>
    <col min="3349" max="3349" width="33.140625" style="576" customWidth="1"/>
    <col min="3350" max="3580" width="11.42578125" style="576"/>
    <col min="3581" max="3581" width="5.42578125" style="576" customWidth="1"/>
    <col min="3582" max="3582" width="13.42578125" style="576" customWidth="1"/>
    <col min="3583" max="3583" width="8" style="576" bestFit="1" customWidth="1"/>
    <col min="3584" max="3584" width="6.42578125" style="576" customWidth="1"/>
    <col min="3585" max="3585" width="5.28515625" style="576" customWidth="1"/>
    <col min="3586" max="3586" width="23" style="576" customWidth="1"/>
    <col min="3587" max="3587" width="9.42578125" style="576" customWidth="1"/>
    <col min="3588" max="3588" width="10.28515625" style="576" customWidth="1"/>
    <col min="3589" max="3589" width="16.85546875" style="576" customWidth="1"/>
    <col min="3590" max="3590" width="10" style="576" bestFit="1" customWidth="1"/>
    <col min="3591" max="3591" width="13.5703125" style="576" customWidth="1"/>
    <col min="3592" max="3592" width="8.42578125" style="576" bestFit="1" customWidth="1"/>
    <col min="3593" max="3593" width="12.140625" style="576" customWidth="1"/>
    <col min="3594" max="3594" width="14.42578125" style="576" customWidth="1"/>
    <col min="3595" max="3595" width="23.140625" style="576" customWidth="1"/>
    <col min="3596" max="3599" width="16.140625" style="576" customWidth="1"/>
    <col min="3600" max="3604" width="18.7109375" style="576" customWidth="1"/>
    <col min="3605" max="3605" width="33.140625" style="576" customWidth="1"/>
    <col min="3606" max="3836" width="11.42578125" style="576"/>
    <col min="3837" max="3837" width="5.42578125" style="576" customWidth="1"/>
    <col min="3838" max="3838" width="13.42578125" style="576" customWidth="1"/>
    <col min="3839" max="3839" width="8" style="576" bestFit="1" customWidth="1"/>
    <col min="3840" max="3840" width="6.42578125" style="576" customWidth="1"/>
    <col min="3841" max="3841" width="5.28515625" style="576" customWidth="1"/>
    <col min="3842" max="3842" width="23" style="576" customWidth="1"/>
    <col min="3843" max="3843" width="9.42578125" style="576" customWidth="1"/>
    <col min="3844" max="3844" width="10.28515625" style="576" customWidth="1"/>
    <col min="3845" max="3845" width="16.85546875" style="576" customWidth="1"/>
    <col min="3846" max="3846" width="10" style="576" bestFit="1" customWidth="1"/>
    <col min="3847" max="3847" width="13.5703125" style="576" customWidth="1"/>
    <col min="3848" max="3848" width="8.42578125" style="576" bestFit="1" customWidth="1"/>
    <col min="3849" max="3849" width="12.140625" style="576" customWidth="1"/>
    <col min="3850" max="3850" width="14.42578125" style="576" customWidth="1"/>
    <col min="3851" max="3851" width="23.140625" style="576" customWidth="1"/>
    <col min="3852" max="3855" width="16.140625" style="576" customWidth="1"/>
    <col min="3856" max="3860" width="18.7109375" style="576" customWidth="1"/>
    <col min="3861" max="3861" width="33.140625" style="576" customWidth="1"/>
    <col min="3862" max="4092" width="11.42578125" style="576"/>
    <col min="4093" max="4093" width="5.42578125" style="576" customWidth="1"/>
    <col min="4094" max="4094" width="13.42578125" style="576" customWidth="1"/>
    <col min="4095" max="4095" width="8" style="576" bestFit="1" customWidth="1"/>
    <col min="4096" max="4096" width="6.42578125" style="576" customWidth="1"/>
    <col min="4097" max="4097" width="5.28515625" style="576" customWidth="1"/>
    <col min="4098" max="4098" width="23" style="576" customWidth="1"/>
    <col min="4099" max="4099" width="9.42578125" style="576" customWidth="1"/>
    <col min="4100" max="4100" width="10.28515625" style="576" customWidth="1"/>
    <col min="4101" max="4101" width="16.85546875" style="576" customWidth="1"/>
    <col min="4102" max="4102" width="10" style="576" bestFit="1" customWidth="1"/>
    <col min="4103" max="4103" width="13.5703125" style="576" customWidth="1"/>
    <col min="4104" max="4104" width="8.42578125" style="576" bestFit="1" customWidth="1"/>
    <col min="4105" max="4105" width="12.140625" style="576" customWidth="1"/>
    <col min="4106" max="4106" width="14.42578125" style="576" customWidth="1"/>
    <col min="4107" max="4107" width="23.140625" style="576" customWidth="1"/>
    <col min="4108" max="4111" width="16.140625" style="576" customWidth="1"/>
    <col min="4112" max="4116" width="18.7109375" style="576" customWidth="1"/>
    <col min="4117" max="4117" width="33.140625" style="576" customWidth="1"/>
    <col min="4118" max="4348" width="11.42578125" style="576"/>
    <col min="4349" max="4349" width="5.42578125" style="576" customWidth="1"/>
    <col min="4350" max="4350" width="13.42578125" style="576" customWidth="1"/>
    <col min="4351" max="4351" width="8" style="576" bestFit="1" customWidth="1"/>
    <col min="4352" max="4352" width="6.42578125" style="576" customWidth="1"/>
    <col min="4353" max="4353" width="5.28515625" style="576" customWidth="1"/>
    <col min="4354" max="4354" width="23" style="576" customWidth="1"/>
    <col min="4355" max="4355" width="9.42578125" style="576" customWidth="1"/>
    <col min="4356" max="4356" width="10.28515625" style="576" customWidth="1"/>
    <col min="4357" max="4357" width="16.85546875" style="576" customWidth="1"/>
    <col min="4358" max="4358" width="10" style="576" bestFit="1" customWidth="1"/>
    <col min="4359" max="4359" width="13.5703125" style="576" customWidth="1"/>
    <col min="4360" max="4360" width="8.42578125" style="576" bestFit="1" customWidth="1"/>
    <col min="4361" max="4361" width="12.140625" style="576" customWidth="1"/>
    <col min="4362" max="4362" width="14.42578125" style="576" customWidth="1"/>
    <col min="4363" max="4363" width="23.140625" style="576" customWidth="1"/>
    <col min="4364" max="4367" width="16.140625" style="576" customWidth="1"/>
    <col min="4368" max="4372" width="18.7109375" style="576" customWidth="1"/>
    <col min="4373" max="4373" width="33.140625" style="576" customWidth="1"/>
    <col min="4374" max="4604" width="11.42578125" style="576"/>
    <col min="4605" max="4605" width="5.42578125" style="576" customWidth="1"/>
    <col min="4606" max="4606" width="13.42578125" style="576" customWidth="1"/>
    <col min="4607" max="4607" width="8" style="576" bestFit="1" customWidth="1"/>
    <col min="4608" max="4608" width="6.42578125" style="576" customWidth="1"/>
    <col min="4609" max="4609" width="5.28515625" style="576" customWidth="1"/>
    <col min="4610" max="4610" width="23" style="576" customWidth="1"/>
    <col min="4611" max="4611" width="9.42578125" style="576" customWidth="1"/>
    <col min="4612" max="4612" width="10.28515625" style="576" customWidth="1"/>
    <col min="4613" max="4613" width="16.85546875" style="576" customWidth="1"/>
    <col min="4614" max="4614" width="10" style="576" bestFit="1" customWidth="1"/>
    <col min="4615" max="4615" width="13.5703125" style="576" customWidth="1"/>
    <col min="4616" max="4616" width="8.42578125" style="576" bestFit="1" customWidth="1"/>
    <col min="4617" max="4617" width="12.140625" style="576" customWidth="1"/>
    <col min="4618" max="4618" width="14.42578125" style="576" customWidth="1"/>
    <col min="4619" max="4619" width="23.140625" style="576" customWidth="1"/>
    <col min="4620" max="4623" width="16.140625" style="576" customWidth="1"/>
    <col min="4624" max="4628" width="18.7109375" style="576" customWidth="1"/>
    <col min="4629" max="4629" width="33.140625" style="576" customWidth="1"/>
    <col min="4630" max="4860" width="11.42578125" style="576"/>
    <col min="4861" max="4861" width="5.42578125" style="576" customWidth="1"/>
    <col min="4862" max="4862" width="13.42578125" style="576" customWidth="1"/>
    <col min="4863" max="4863" width="8" style="576" bestFit="1" customWidth="1"/>
    <col min="4864" max="4864" width="6.42578125" style="576" customWidth="1"/>
    <col min="4865" max="4865" width="5.28515625" style="576" customWidth="1"/>
    <col min="4866" max="4866" width="23" style="576" customWidth="1"/>
    <col min="4867" max="4867" width="9.42578125" style="576" customWidth="1"/>
    <col min="4868" max="4868" width="10.28515625" style="576" customWidth="1"/>
    <col min="4869" max="4869" width="16.85546875" style="576" customWidth="1"/>
    <col min="4870" max="4870" width="10" style="576" bestFit="1" customWidth="1"/>
    <col min="4871" max="4871" width="13.5703125" style="576" customWidth="1"/>
    <col min="4872" max="4872" width="8.42578125" style="576" bestFit="1" customWidth="1"/>
    <col min="4873" max="4873" width="12.140625" style="576" customWidth="1"/>
    <col min="4874" max="4874" width="14.42578125" style="576" customWidth="1"/>
    <col min="4875" max="4875" width="23.140625" style="576" customWidth="1"/>
    <col min="4876" max="4879" width="16.140625" style="576" customWidth="1"/>
    <col min="4880" max="4884" width="18.7109375" style="576" customWidth="1"/>
    <col min="4885" max="4885" width="33.140625" style="576" customWidth="1"/>
    <col min="4886" max="5116" width="11.42578125" style="576"/>
    <col min="5117" max="5117" width="5.42578125" style="576" customWidth="1"/>
    <col min="5118" max="5118" width="13.42578125" style="576" customWidth="1"/>
    <col min="5119" max="5119" width="8" style="576" bestFit="1" customWidth="1"/>
    <col min="5120" max="5120" width="6.42578125" style="576" customWidth="1"/>
    <col min="5121" max="5121" width="5.28515625" style="576" customWidth="1"/>
    <col min="5122" max="5122" width="23" style="576" customWidth="1"/>
    <col min="5123" max="5123" width="9.42578125" style="576" customWidth="1"/>
    <col min="5124" max="5124" width="10.28515625" style="576" customWidth="1"/>
    <col min="5125" max="5125" width="16.85546875" style="576" customWidth="1"/>
    <col min="5126" max="5126" width="10" style="576" bestFit="1" customWidth="1"/>
    <col min="5127" max="5127" width="13.5703125" style="576" customWidth="1"/>
    <col min="5128" max="5128" width="8.42578125" style="576" bestFit="1" customWidth="1"/>
    <col min="5129" max="5129" width="12.140625" style="576" customWidth="1"/>
    <col min="5130" max="5130" width="14.42578125" style="576" customWidth="1"/>
    <col min="5131" max="5131" width="23.140625" style="576" customWidth="1"/>
    <col min="5132" max="5135" width="16.140625" style="576" customWidth="1"/>
    <col min="5136" max="5140" width="18.7109375" style="576" customWidth="1"/>
    <col min="5141" max="5141" width="33.140625" style="576" customWidth="1"/>
    <col min="5142" max="5372" width="11.42578125" style="576"/>
    <col min="5373" max="5373" width="5.42578125" style="576" customWidth="1"/>
    <col min="5374" max="5374" width="13.42578125" style="576" customWidth="1"/>
    <col min="5375" max="5375" width="8" style="576" bestFit="1" customWidth="1"/>
    <col min="5376" max="5376" width="6.42578125" style="576" customWidth="1"/>
    <col min="5377" max="5377" width="5.28515625" style="576" customWidth="1"/>
    <col min="5378" max="5378" width="23" style="576" customWidth="1"/>
    <col min="5379" max="5379" width="9.42578125" style="576" customWidth="1"/>
    <col min="5380" max="5380" width="10.28515625" style="576" customWidth="1"/>
    <col min="5381" max="5381" width="16.85546875" style="576" customWidth="1"/>
    <col min="5382" max="5382" width="10" style="576" bestFit="1" customWidth="1"/>
    <col min="5383" max="5383" width="13.5703125" style="576" customWidth="1"/>
    <col min="5384" max="5384" width="8.42578125" style="576" bestFit="1" customWidth="1"/>
    <col min="5385" max="5385" width="12.140625" style="576" customWidth="1"/>
    <col min="5386" max="5386" width="14.42578125" style="576" customWidth="1"/>
    <col min="5387" max="5387" width="23.140625" style="576" customWidth="1"/>
    <col min="5388" max="5391" width="16.140625" style="576" customWidth="1"/>
    <col min="5392" max="5396" width="18.7109375" style="576" customWidth="1"/>
    <col min="5397" max="5397" width="33.140625" style="576" customWidth="1"/>
    <col min="5398" max="5628" width="11.42578125" style="576"/>
    <col min="5629" max="5629" width="5.42578125" style="576" customWidth="1"/>
    <col min="5630" max="5630" width="13.42578125" style="576" customWidth="1"/>
    <col min="5631" max="5631" width="8" style="576" bestFit="1" customWidth="1"/>
    <col min="5632" max="5632" width="6.42578125" style="576" customWidth="1"/>
    <col min="5633" max="5633" width="5.28515625" style="576" customWidth="1"/>
    <col min="5634" max="5634" width="23" style="576" customWidth="1"/>
    <col min="5635" max="5635" width="9.42578125" style="576" customWidth="1"/>
    <col min="5636" max="5636" width="10.28515625" style="576" customWidth="1"/>
    <col min="5637" max="5637" width="16.85546875" style="576" customWidth="1"/>
    <col min="5638" max="5638" width="10" style="576" bestFit="1" customWidth="1"/>
    <col min="5639" max="5639" width="13.5703125" style="576" customWidth="1"/>
    <col min="5640" max="5640" width="8.42578125" style="576" bestFit="1" customWidth="1"/>
    <col min="5641" max="5641" width="12.140625" style="576" customWidth="1"/>
    <col min="5642" max="5642" width="14.42578125" style="576" customWidth="1"/>
    <col min="5643" max="5643" width="23.140625" style="576" customWidth="1"/>
    <col min="5644" max="5647" width="16.140625" style="576" customWidth="1"/>
    <col min="5648" max="5652" width="18.7109375" style="576" customWidth="1"/>
    <col min="5653" max="5653" width="33.140625" style="576" customWidth="1"/>
    <col min="5654" max="5884" width="11.42578125" style="576"/>
    <col min="5885" max="5885" width="5.42578125" style="576" customWidth="1"/>
    <col min="5886" max="5886" width="13.42578125" style="576" customWidth="1"/>
    <col min="5887" max="5887" width="8" style="576" bestFit="1" customWidth="1"/>
    <col min="5888" max="5888" width="6.42578125" style="576" customWidth="1"/>
    <col min="5889" max="5889" width="5.28515625" style="576" customWidth="1"/>
    <col min="5890" max="5890" width="23" style="576" customWidth="1"/>
    <col min="5891" max="5891" width="9.42578125" style="576" customWidth="1"/>
    <col min="5892" max="5892" width="10.28515625" style="576" customWidth="1"/>
    <col min="5893" max="5893" width="16.85546875" style="576" customWidth="1"/>
    <col min="5894" max="5894" width="10" style="576" bestFit="1" customWidth="1"/>
    <col min="5895" max="5895" width="13.5703125" style="576" customWidth="1"/>
    <col min="5896" max="5896" width="8.42578125" style="576" bestFit="1" customWidth="1"/>
    <col min="5897" max="5897" width="12.140625" style="576" customWidth="1"/>
    <col min="5898" max="5898" width="14.42578125" style="576" customWidth="1"/>
    <col min="5899" max="5899" width="23.140625" style="576" customWidth="1"/>
    <col min="5900" max="5903" width="16.140625" style="576" customWidth="1"/>
    <col min="5904" max="5908" width="18.7109375" style="576" customWidth="1"/>
    <col min="5909" max="5909" width="33.140625" style="576" customWidth="1"/>
    <col min="5910" max="6140" width="11.42578125" style="576"/>
    <col min="6141" max="6141" width="5.42578125" style="576" customWidth="1"/>
    <col min="6142" max="6142" width="13.42578125" style="576" customWidth="1"/>
    <col min="6143" max="6143" width="8" style="576" bestFit="1" customWidth="1"/>
    <col min="6144" max="6144" width="6.42578125" style="576" customWidth="1"/>
    <col min="6145" max="6145" width="5.28515625" style="576" customWidth="1"/>
    <col min="6146" max="6146" width="23" style="576" customWidth="1"/>
    <col min="6147" max="6147" width="9.42578125" style="576" customWidth="1"/>
    <col min="6148" max="6148" width="10.28515625" style="576" customWidth="1"/>
    <col min="6149" max="6149" width="16.85546875" style="576" customWidth="1"/>
    <col min="6150" max="6150" width="10" style="576" bestFit="1" customWidth="1"/>
    <col min="6151" max="6151" width="13.5703125" style="576" customWidth="1"/>
    <col min="6152" max="6152" width="8.42578125" style="576" bestFit="1" customWidth="1"/>
    <col min="6153" max="6153" width="12.140625" style="576" customWidth="1"/>
    <col min="6154" max="6154" width="14.42578125" style="576" customWidth="1"/>
    <col min="6155" max="6155" width="23.140625" style="576" customWidth="1"/>
    <col min="6156" max="6159" width="16.140625" style="576" customWidth="1"/>
    <col min="6160" max="6164" width="18.7109375" style="576" customWidth="1"/>
    <col min="6165" max="6165" width="33.140625" style="576" customWidth="1"/>
    <col min="6166" max="6396" width="11.42578125" style="576"/>
    <col min="6397" max="6397" width="5.42578125" style="576" customWidth="1"/>
    <col min="6398" max="6398" width="13.42578125" style="576" customWidth="1"/>
    <col min="6399" max="6399" width="8" style="576" bestFit="1" customWidth="1"/>
    <col min="6400" max="6400" width="6.42578125" style="576" customWidth="1"/>
    <col min="6401" max="6401" width="5.28515625" style="576" customWidth="1"/>
    <col min="6402" max="6402" width="23" style="576" customWidth="1"/>
    <col min="6403" max="6403" width="9.42578125" style="576" customWidth="1"/>
    <col min="6404" max="6404" width="10.28515625" style="576" customWidth="1"/>
    <col min="6405" max="6405" width="16.85546875" style="576" customWidth="1"/>
    <col min="6406" max="6406" width="10" style="576" bestFit="1" customWidth="1"/>
    <col min="6407" max="6407" width="13.5703125" style="576" customWidth="1"/>
    <col min="6408" max="6408" width="8.42578125" style="576" bestFit="1" customWidth="1"/>
    <col min="6409" max="6409" width="12.140625" style="576" customWidth="1"/>
    <col min="6410" max="6410" width="14.42578125" style="576" customWidth="1"/>
    <col min="6411" max="6411" width="23.140625" style="576" customWidth="1"/>
    <col min="6412" max="6415" width="16.140625" style="576" customWidth="1"/>
    <col min="6416" max="6420" width="18.7109375" style="576" customWidth="1"/>
    <col min="6421" max="6421" width="33.140625" style="576" customWidth="1"/>
    <col min="6422" max="6652" width="11.42578125" style="576"/>
    <col min="6653" max="6653" width="5.42578125" style="576" customWidth="1"/>
    <col min="6654" max="6654" width="13.42578125" style="576" customWidth="1"/>
    <col min="6655" max="6655" width="8" style="576" bestFit="1" customWidth="1"/>
    <col min="6656" max="6656" width="6.42578125" style="576" customWidth="1"/>
    <col min="6657" max="6657" width="5.28515625" style="576" customWidth="1"/>
    <col min="6658" max="6658" width="23" style="576" customWidth="1"/>
    <col min="6659" max="6659" width="9.42578125" style="576" customWidth="1"/>
    <col min="6660" max="6660" width="10.28515625" style="576" customWidth="1"/>
    <col min="6661" max="6661" width="16.85546875" style="576" customWidth="1"/>
    <col min="6662" max="6662" width="10" style="576" bestFit="1" customWidth="1"/>
    <col min="6663" max="6663" width="13.5703125" style="576" customWidth="1"/>
    <col min="6664" max="6664" width="8.42578125" style="576" bestFit="1" customWidth="1"/>
    <col min="6665" max="6665" width="12.140625" style="576" customWidth="1"/>
    <col min="6666" max="6666" width="14.42578125" style="576" customWidth="1"/>
    <col min="6667" max="6667" width="23.140625" style="576" customWidth="1"/>
    <col min="6668" max="6671" width="16.140625" style="576" customWidth="1"/>
    <col min="6672" max="6676" width="18.7109375" style="576" customWidth="1"/>
    <col min="6677" max="6677" width="33.140625" style="576" customWidth="1"/>
    <col min="6678" max="6908" width="11.42578125" style="576"/>
    <col min="6909" max="6909" width="5.42578125" style="576" customWidth="1"/>
    <col min="6910" max="6910" width="13.42578125" style="576" customWidth="1"/>
    <col min="6911" max="6911" width="8" style="576" bestFit="1" customWidth="1"/>
    <col min="6912" max="6912" width="6.42578125" style="576" customWidth="1"/>
    <col min="6913" max="6913" width="5.28515625" style="576" customWidth="1"/>
    <col min="6914" max="6914" width="23" style="576" customWidth="1"/>
    <col min="6915" max="6915" width="9.42578125" style="576" customWidth="1"/>
    <col min="6916" max="6916" width="10.28515625" style="576" customWidth="1"/>
    <col min="6917" max="6917" width="16.85546875" style="576" customWidth="1"/>
    <col min="6918" max="6918" width="10" style="576" bestFit="1" customWidth="1"/>
    <col min="6919" max="6919" width="13.5703125" style="576" customWidth="1"/>
    <col min="6920" max="6920" width="8.42578125" style="576" bestFit="1" customWidth="1"/>
    <col min="6921" max="6921" width="12.140625" style="576" customWidth="1"/>
    <col min="6922" max="6922" width="14.42578125" style="576" customWidth="1"/>
    <col min="6923" max="6923" width="23.140625" style="576" customWidth="1"/>
    <col min="6924" max="6927" width="16.140625" style="576" customWidth="1"/>
    <col min="6928" max="6932" width="18.7109375" style="576" customWidth="1"/>
    <col min="6933" max="6933" width="33.140625" style="576" customWidth="1"/>
    <col min="6934" max="7164" width="11.42578125" style="576"/>
    <col min="7165" max="7165" width="5.42578125" style="576" customWidth="1"/>
    <col min="7166" max="7166" width="13.42578125" style="576" customWidth="1"/>
    <col min="7167" max="7167" width="8" style="576" bestFit="1" customWidth="1"/>
    <col min="7168" max="7168" width="6.42578125" style="576" customWidth="1"/>
    <col min="7169" max="7169" width="5.28515625" style="576" customWidth="1"/>
    <col min="7170" max="7170" width="23" style="576" customWidth="1"/>
    <col min="7171" max="7171" width="9.42578125" style="576" customWidth="1"/>
    <col min="7172" max="7172" width="10.28515625" style="576" customWidth="1"/>
    <col min="7173" max="7173" width="16.85546875" style="576" customWidth="1"/>
    <col min="7174" max="7174" width="10" style="576" bestFit="1" customWidth="1"/>
    <col min="7175" max="7175" width="13.5703125" style="576" customWidth="1"/>
    <col min="7176" max="7176" width="8.42578125" style="576" bestFit="1" customWidth="1"/>
    <col min="7177" max="7177" width="12.140625" style="576" customWidth="1"/>
    <col min="7178" max="7178" width="14.42578125" style="576" customWidth="1"/>
    <col min="7179" max="7179" width="23.140625" style="576" customWidth="1"/>
    <col min="7180" max="7183" width="16.140625" style="576" customWidth="1"/>
    <col min="7184" max="7188" width="18.7109375" style="576" customWidth="1"/>
    <col min="7189" max="7189" width="33.140625" style="576" customWidth="1"/>
    <col min="7190" max="7420" width="11.42578125" style="576"/>
    <col min="7421" max="7421" width="5.42578125" style="576" customWidth="1"/>
    <col min="7422" max="7422" width="13.42578125" style="576" customWidth="1"/>
    <col min="7423" max="7423" width="8" style="576" bestFit="1" customWidth="1"/>
    <col min="7424" max="7424" width="6.42578125" style="576" customWidth="1"/>
    <col min="7425" max="7425" width="5.28515625" style="576" customWidth="1"/>
    <col min="7426" max="7426" width="23" style="576" customWidth="1"/>
    <col min="7427" max="7427" width="9.42578125" style="576" customWidth="1"/>
    <col min="7428" max="7428" width="10.28515625" style="576" customWidth="1"/>
    <col min="7429" max="7429" width="16.85546875" style="576" customWidth="1"/>
    <col min="7430" max="7430" width="10" style="576" bestFit="1" customWidth="1"/>
    <col min="7431" max="7431" width="13.5703125" style="576" customWidth="1"/>
    <col min="7432" max="7432" width="8.42578125" style="576" bestFit="1" customWidth="1"/>
    <col min="7433" max="7433" width="12.140625" style="576" customWidth="1"/>
    <col min="7434" max="7434" width="14.42578125" style="576" customWidth="1"/>
    <col min="7435" max="7435" width="23.140625" style="576" customWidth="1"/>
    <col min="7436" max="7439" width="16.140625" style="576" customWidth="1"/>
    <col min="7440" max="7444" width="18.7109375" style="576" customWidth="1"/>
    <col min="7445" max="7445" width="33.140625" style="576" customWidth="1"/>
    <col min="7446" max="7676" width="11.42578125" style="576"/>
    <col min="7677" max="7677" width="5.42578125" style="576" customWidth="1"/>
    <col min="7678" max="7678" width="13.42578125" style="576" customWidth="1"/>
    <col min="7679" max="7679" width="8" style="576" bestFit="1" customWidth="1"/>
    <col min="7680" max="7680" width="6.42578125" style="576" customWidth="1"/>
    <col min="7681" max="7681" width="5.28515625" style="576" customWidth="1"/>
    <col min="7682" max="7682" width="23" style="576" customWidth="1"/>
    <col min="7683" max="7683" width="9.42578125" style="576" customWidth="1"/>
    <col min="7684" max="7684" width="10.28515625" style="576" customWidth="1"/>
    <col min="7685" max="7685" width="16.85546875" style="576" customWidth="1"/>
    <col min="7686" max="7686" width="10" style="576" bestFit="1" customWidth="1"/>
    <col min="7687" max="7687" width="13.5703125" style="576" customWidth="1"/>
    <col min="7688" max="7688" width="8.42578125" style="576" bestFit="1" customWidth="1"/>
    <col min="7689" max="7689" width="12.140625" style="576" customWidth="1"/>
    <col min="7690" max="7690" width="14.42578125" style="576" customWidth="1"/>
    <col min="7691" max="7691" width="23.140625" style="576" customWidth="1"/>
    <col min="7692" max="7695" width="16.140625" style="576" customWidth="1"/>
    <col min="7696" max="7700" width="18.7109375" style="576" customWidth="1"/>
    <col min="7701" max="7701" width="33.140625" style="576" customWidth="1"/>
    <col min="7702" max="7932" width="11.42578125" style="576"/>
    <col min="7933" max="7933" width="5.42578125" style="576" customWidth="1"/>
    <col min="7934" max="7934" width="13.42578125" style="576" customWidth="1"/>
    <col min="7935" max="7935" width="8" style="576" bestFit="1" customWidth="1"/>
    <col min="7936" max="7936" width="6.42578125" style="576" customWidth="1"/>
    <col min="7937" max="7937" width="5.28515625" style="576" customWidth="1"/>
    <col min="7938" max="7938" width="23" style="576" customWidth="1"/>
    <col min="7939" max="7939" width="9.42578125" style="576" customWidth="1"/>
    <col min="7940" max="7940" width="10.28515625" style="576" customWidth="1"/>
    <col min="7941" max="7941" width="16.85546875" style="576" customWidth="1"/>
    <col min="7942" max="7942" width="10" style="576" bestFit="1" customWidth="1"/>
    <col min="7943" max="7943" width="13.5703125" style="576" customWidth="1"/>
    <col min="7944" max="7944" width="8.42578125" style="576" bestFit="1" customWidth="1"/>
    <col min="7945" max="7945" width="12.140625" style="576" customWidth="1"/>
    <col min="7946" max="7946" width="14.42578125" style="576" customWidth="1"/>
    <col min="7947" max="7947" width="23.140625" style="576" customWidth="1"/>
    <col min="7948" max="7951" width="16.140625" style="576" customWidth="1"/>
    <col min="7952" max="7956" width="18.7109375" style="576" customWidth="1"/>
    <col min="7957" max="7957" width="33.140625" style="576" customWidth="1"/>
    <col min="7958" max="8188" width="11.42578125" style="576"/>
    <col min="8189" max="8189" width="5.42578125" style="576" customWidth="1"/>
    <col min="8190" max="8190" width="13.42578125" style="576" customWidth="1"/>
    <col min="8191" max="8191" width="8" style="576" bestFit="1" customWidth="1"/>
    <col min="8192" max="8192" width="6.42578125" style="576" customWidth="1"/>
    <col min="8193" max="8193" width="5.28515625" style="576" customWidth="1"/>
    <col min="8194" max="8194" width="23" style="576" customWidth="1"/>
    <col min="8195" max="8195" width="9.42578125" style="576" customWidth="1"/>
    <col min="8196" max="8196" width="10.28515625" style="576" customWidth="1"/>
    <col min="8197" max="8197" width="16.85546875" style="576" customWidth="1"/>
    <col min="8198" max="8198" width="10" style="576" bestFit="1" customWidth="1"/>
    <col min="8199" max="8199" width="13.5703125" style="576" customWidth="1"/>
    <col min="8200" max="8200" width="8.42578125" style="576" bestFit="1" customWidth="1"/>
    <col min="8201" max="8201" width="12.140625" style="576" customWidth="1"/>
    <col min="8202" max="8202" width="14.42578125" style="576" customWidth="1"/>
    <col min="8203" max="8203" width="23.140625" style="576" customWidth="1"/>
    <col min="8204" max="8207" width="16.140625" style="576" customWidth="1"/>
    <col min="8208" max="8212" width="18.7109375" style="576" customWidth="1"/>
    <col min="8213" max="8213" width="33.140625" style="576" customWidth="1"/>
    <col min="8214" max="8444" width="11.42578125" style="576"/>
    <col min="8445" max="8445" width="5.42578125" style="576" customWidth="1"/>
    <col min="8446" max="8446" width="13.42578125" style="576" customWidth="1"/>
    <col min="8447" max="8447" width="8" style="576" bestFit="1" customWidth="1"/>
    <col min="8448" max="8448" width="6.42578125" style="576" customWidth="1"/>
    <col min="8449" max="8449" width="5.28515625" style="576" customWidth="1"/>
    <col min="8450" max="8450" width="23" style="576" customWidth="1"/>
    <col min="8451" max="8451" width="9.42578125" style="576" customWidth="1"/>
    <col min="8452" max="8452" width="10.28515625" style="576" customWidth="1"/>
    <col min="8453" max="8453" width="16.85546875" style="576" customWidth="1"/>
    <col min="8454" max="8454" width="10" style="576" bestFit="1" customWidth="1"/>
    <col min="8455" max="8455" width="13.5703125" style="576" customWidth="1"/>
    <col min="8456" max="8456" width="8.42578125" style="576" bestFit="1" customWidth="1"/>
    <col min="8457" max="8457" width="12.140625" style="576" customWidth="1"/>
    <col min="8458" max="8458" width="14.42578125" style="576" customWidth="1"/>
    <col min="8459" max="8459" width="23.140625" style="576" customWidth="1"/>
    <col min="8460" max="8463" width="16.140625" style="576" customWidth="1"/>
    <col min="8464" max="8468" width="18.7109375" style="576" customWidth="1"/>
    <col min="8469" max="8469" width="33.140625" style="576" customWidth="1"/>
    <col min="8470" max="8700" width="11.42578125" style="576"/>
    <col min="8701" max="8701" width="5.42578125" style="576" customWidth="1"/>
    <col min="8702" max="8702" width="13.42578125" style="576" customWidth="1"/>
    <col min="8703" max="8703" width="8" style="576" bestFit="1" customWidth="1"/>
    <col min="8704" max="8704" width="6.42578125" style="576" customWidth="1"/>
    <col min="8705" max="8705" width="5.28515625" style="576" customWidth="1"/>
    <col min="8706" max="8706" width="23" style="576" customWidth="1"/>
    <col min="8707" max="8707" width="9.42578125" style="576" customWidth="1"/>
    <col min="8708" max="8708" width="10.28515625" style="576" customWidth="1"/>
    <col min="8709" max="8709" width="16.85546875" style="576" customWidth="1"/>
    <col min="8710" max="8710" width="10" style="576" bestFit="1" customWidth="1"/>
    <col min="8711" max="8711" width="13.5703125" style="576" customWidth="1"/>
    <col min="8712" max="8712" width="8.42578125" style="576" bestFit="1" customWidth="1"/>
    <col min="8713" max="8713" width="12.140625" style="576" customWidth="1"/>
    <col min="8714" max="8714" width="14.42578125" style="576" customWidth="1"/>
    <col min="8715" max="8715" width="23.140625" style="576" customWidth="1"/>
    <col min="8716" max="8719" width="16.140625" style="576" customWidth="1"/>
    <col min="8720" max="8724" width="18.7109375" style="576" customWidth="1"/>
    <col min="8725" max="8725" width="33.140625" style="576" customWidth="1"/>
    <col min="8726" max="8956" width="11.42578125" style="576"/>
    <col min="8957" max="8957" width="5.42578125" style="576" customWidth="1"/>
    <col min="8958" max="8958" width="13.42578125" style="576" customWidth="1"/>
    <col min="8959" max="8959" width="8" style="576" bestFit="1" customWidth="1"/>
    <col min="8960" max="8960" width="6.42578125" style="576" customWidth="1"/>
    <col min="8961" max="8961" width="5.28515625" style="576" customWidth="1"/>
    <col min="8962" max="8962" width="23" style="576" customWidth="1"/>
    <col min="8963" max="8963" width="9.42578125" style="576" customWidth="1"/>
    <col min="8964" max="8964" width="10.28515625" style="576" customWidth="1"/>
    <col min="8965" max="8965" width="16.85546875" style="576" customWidth="1"/>
    <col min="8966" max="8966" width="10" style="576" bestFit="1" customWidth="1"/>
    <col min="8967" max="8967" width="13.5703125" style="576" customWidth="1"/>
    <col min="8968" max="8968" width="8.42578125" style="576" bestFit="1" customWidth="1"/>
    <col min="8969" max="8969" width="12.140625" style="576" customWidth="1"/>
    <col min="8970" max="8970" width="14.42578125" style="576" customWidth="1"/>
    <col min="8971" max="8971" width="23.140625" style="576" customWidth="1"/>
    <col min="8972" max="8975" width="16.140625" style="576" customWidth="1"/>
    <col min="8976" max="8980" width="18.7109375" style="576" customWidth="1"/>
    <col min="8981" max="8981" width="33.140625" style="576" customWidth="1"/>
    <col min="8982" max="9212" width="11.42578125" style="576"/>
    <col min="9213" max="9213" width="5.42578125" style="576" customWidth="1"/>
    <col min="9214" max="9214" width="13.42578125" style="576" customWidth="1"/>
    <col min="9215" max="9215" width="8" style="576" bestFit="1" customWidth="1"/>
    <col min="9216" max="9216" width="6.42578125" style="576" customWidth="1"/>
    <col min="9217" max="9217" width="5.28515625" style="576" customWidth="1"/>
    <col min="9218" max="9218" width="23" style="576" customWidth="1"/>
    <col min="9219" max="9219" width="9.42578125" style="576" customWidth="1"/>
    <col min="9220" max="9220" width="10.28515625" style="576" customWidth="1"/>
    <col min="9221" max="9221" width="16.85546875" style="576" customWidth="1"/>
    <col min="9222" max="9222" width="10" style="576" bestFit="1" customWidth="1"/>
    <col min="9223" max="9223" width="13.5703125" style="576" customWidth="1"/>
    <col min="9224" max="9224" width="8.42578125" style="576" bestFit="1" customWidth="1"/>
    <col min="9225" max="9225" width="12.140625" style="576" customWidth="1"/>
    <col min="9226" max="9226" width="14.42578125" style="576" customWidth="1"/>
    <col min="9227" max="9227" width="23.140625" style="576" customWidth="1"/>
    <col min="9228" max="9231" width="16.140625" style="576" customWidth="1"/>
    <col min="9232" max="9236" width="18.7109375" style="576" customWidth="1"/>
    <col min="9237" max="9237" width="33.140625" style="576" customWidth="1"/>
    <col min="9238" max="9468" width="11.42578125" style="576"/>
    <col min="9469" max="9469" width="5.42578125" style="576" customWidth="1"/>
    <col min="9470" max="9470" width="13.42578125" style="576" customWidth="1"/>
    <col min="9471" max="9471" width="8" style="576" bestFit="1" customWidth="1"/>
    <col min="9472" max="9472" width="6.42578125" style="576" customWidth="1"/>
    <col min="9473" max="9473" width="5.28515625" style="576" customWidth="1"/>
    <col min="9474" max="9474" width="23" style="576" customWidth="1"/>
    <col min="9475" max="9475" width="9.42578125" style="576" customWidth="1"/>
    <col min="9476" max="9476" width="10.28515625" style="576" customWidth="1"/>
    <col min="9477" max="9477" width="16.85546875" style="576" customWidth="1"/>
    <col min="9478" max="9478" width="10" style="576" bestFit="1" customWidth="1"/>
    <col min="9479" max="9479" width="13.5703125" style="576" customWidth="1"/>
    <col min="9480" max="9480" width="8.42578125" style="576" bestFit="1" customWidth="1"/>
    <col min="9481" max="9481" width="12.140625" style="576" customWidth="1"/>
    <col min="9482" max="9482" width="14.42578125" style="576" customWidth="1"/>
    <col min="9483" max="9483" width="23.140625" style="576" customWidth="1"/>
    <col min="9484" max="9487" width="16.140625" style="576" customWidth="1"/>
    <col min="9488" max="9492" width="18.7109375" style="576" customWidth="1"/>
    <col min="9493" max="9493" width="33.140625" style="576" customWidth="1"/>
    <col min="9494" max="9724" width="11.42578125" style="576"/>
    <col min="9725" max="9725" width="5.42578125" style="576" customWidth="1"/>
    <col min="9726" max="9726" width="13.42578125" style="576" customWidth="1"/>
    <col min="9727" max="9727" width="8" style="576" bestFit="1" customWidth="1"/>
    <col min="9728" max="9728" width="6.42578125" style="576" customWidth="1"/>
    <col min="9729" max="9729" width="5.28515625" style="576" customWidth="1"/>
    <col min="9730" max="9730" width="23" style="576" customWidth="1"/>
    <col min="9731" max="9731" width="9.42578125" style="576" customWidth="1"/>
    <col min="9732" max="9732" width="10.28515625" style="576" customWidth="1"/>
    <col min="9733" max="9733" width="16.85546875" style="576" customWidth="1"/>
    <col min="9734" max="9734" width="10" style="576" bestFit="1" customWidth="1"/>
    <col min="9735" max="9735" width="13.5703125" style="576" customWidth="1"/>
    <col min="9736" max="9736" width="8.42578125" style="576" bestFit="1" customWidth="1"/>
    <col min="9737" max="9737" width="12.140625" style="576" customWidth="1"/>
    <col min="9738" max="9738" width="14.42578125" style="576" customWidth="1"/>
    <col min="9739" max="9739" width="23.140625" style="576" customWidth="1"/>
    <col min="9740" max="9743" width="16.140625" style="576" customWidth="1"/>
    <col min="9744" max="9748" width="18.7109375" style="576" customWidth="1"/>
    <col min="9749" max="9749" width="33.140625" style="576" customWidth="1"/>
    <col min="9750" max="9980" width="11.42578125" style="576"/>
    <col min="9981" max="9981" width="5.42578125" style="576" customWidth="1"/>
    <col min="9982" max="9982" width="13.42578125" style="576" customWidth="1"/>
    <col min="9983" max="9983" width="8" style="576" bestFit="1" customWidth="1"/>
    <col min="9984" max="9984" width="6.42578125" style="576" customWidth="1"/>
    <col min="9985" max="9985" width="5.28515625" style="576" customWidth="1"/>
    <col min="9986" max="9986" width="23" style="576" customWidth="1"/>
    <col min="9987" max="9987" width="9.42578125" style="576" customWidth="1"/>
    <col min="9988" max="9988" width="10.28515625" style="576" customWidth="1"/>
    <col min="9989" max="9989" width="16.85546875" style="576" customWidth="1"/>
    <col min="9990" max="9990" width="10" style="576" bestFit="1" customWidth="1"/>
    <col min="9991" max="9991" width="13.5703125" style="576" customWidth="1"/>
    <col min="9992" max="9992" width="8.42578125" style="576" bestFit="1" customWidth="1"/>
    <col min="9993" max="9993" width="12.140625" style="576" customWidth="1"/>
    <col min="9994" max="9994" width="14.42578125" style="576" customWidth="1"/>
    <col min="9995" max="9995" width="23.140625" style="576" customWidth="1"/>
    <col min="9996" max="9999" width="16.140625" style="576" customWidth="1"/>
    <col min="10000" max="10004" width="18.7109375" style="576" customWidth="1"/>
    <col min="10005" max="10005" width="33.140625" style="576" customWidth="1"/>
    <col min="10006" max="10236" width="11.42578125" style="576"/>
    <col min="10237" max="10237" width="5.42578125" style="576" customWidth="1"/>
    <col min="10238" max="10238" width="13.42578125" style="576" customWidth="1"/>
    <col min="10239" max="10239" width="8" style="576" bestFit="1" customWidth="1"/>
    <col min="10240" max="10240" width="6.42578125" style="576" customWidth="1"/>
    <col min="10241" max="10241" width="5.28515625" style="576" customWidth="1"/>
    <col min="10242" max="10242" width="23" style="576" customWidth="1"/>
    <col min="10243" max="10243" width="9.42578125" style="576" customWidth="1"/>
    <col min="10244" max="10244" width="10.28515625" style="576" customWidth="1"/>
    <col min="10245" max="10245" width="16.85546875" style="576" customWidth="1"/>
    <col min="10246" max="10246" width="10" style="576" bestFit="1" customWidth="1"/>
    <col min="10247" max="10247" width="13.5703125" style="576" customWidth="1"/>
    <col min="10248" max="10248" width="8.42578125" style="576" bestFit="1" customWidth="1"/>
    <col min="10249" max="10249" width="12.140625" style="576" customWidth="1"/>
    <col min="10250" max="10250" width="14.42578125" style="576" customWidth="1"/>
    <col min="10251" max="10251" width="23.140625" style="576" customWidth="1"/>
    <col min="10252" max="10255" width="16.140625" style="576" customWidth="1"/>
    <col min="10256" max="10260" width="18.7109375" style="576" customWidth="1"/>
    <col min="10261" max="10261" width="33.140625" style="576" customWidth="1"/>
    <col min="10262" max="10492" width="11.42578125" style="576"/>
    <col min="10493" max="10493" width="5.42578125" style="576" customWidth="1"/>
    <col min="10494" max="10494" width="13.42578125" style="576" customWidth="1"/>
    <col min="10495" max="10495" width="8" style="576" bestFit="1" customWidth="1"/>
    <col min="10496" max="10496" width="6.42578125" style="576" customWidth="1"/>
    <col min="10497" max="10497" width="5.28515625" style="576" customWidth="1"/>
    <col min="10498" max="10498" width="23" style="576" customWidth="1"/>
    <col min="10499" max="10499" width="9.42578125" style="576" customWidth="1"/>
    <col min="10500" max="10500" width="10.28515625" style="576" customWidth="1"/>
    <col min="10501" max="10501" width="16.85546875" style="576" customWidth="1"/>
    <col min="10502" max="10502" width="10" style="576" bestFit="1" customWidth="1"/>
    <col min="10503" max="10503" width="13.5703125" style="576" customWidth="1"/>
    <col min="10504" max="10504" width="8.42578125" style="576" bestFit="1" customWidth="1"/>
    <col min="10505" max="10505" width="12.140625" style="576" customWidth="1"/>
    <col min="10506" max="10506" width="14.42578125" style="576" customWidth="1"/>
    <col min="10507" max="10507" width="23.140625" style="576" customWidth="1"/>
    <col min="10508" max="10511" width="16.140625" style="576" customWidth="1"/>
    <col min="10512" max="10516" width="18.7109375" style="576" customWidth="1"/>
    <col min="10517" max="10517" width="33.140625" style="576" customWidth="1"/>
    <col min="10518" max="10748" width="11.42578125" style="576"/>
    <col min="10749" max="10749" width="5.42578125" style="576" customWidth="1"/>
    <col min="10750" max="10750" width="13.42578125" style="576" customWidth="1"/>
    <col min="10751" max="10751" width="8" style="576" bestFit="1" customWidth="1"/>
    <col min="10752" max="10752" width="6.42578125" style="576" customWidth="1"/>
    <col min="10753" max="10753" width="5.28515625" style="576" customWidth="1"/>
    <col min="10754" max="10754" width="23" style="576" customWidth="1"/>
    <col min="10755" max="10755" width="9.42578125" style="576" customWidth="1"/>
    <col min="10756" max="10756" width="10.28515625" style="576" customWidth="1"/>
    <col min="10757" max="10757" width="16.85546875" style="576" customWidth="1"/>
    <col min="10758" max="10758" width="10" style="576" bestFit="1" customWidth="1"/>
    <col min="10759" max="10759" width="13.5703125" style="576" customWidth="1"/>
    <col min="10760" max="10760" width="8.42578125" style="576" bestFit="1" customWidth="1"/>
    <col min="10761" max="10761" width="12.140625" style="576" customWidth="1"/>
    <col min="10762" max="10762" width="14.42578125" style="576" customWidth="1"/>
    <col min="10763" max="10763" width="23.140625" style="576" customWidth="1"/>
    <col min="10764" max="10767" width="16.140625" style="576" customWidth="1"/>
    <col min="10768" max="10772" width="18.7109375" style="576" customWidth="1"/>
    <col min="10773" max="10773" width="33.140625" style="576" customWidth="1"/>
    <col min="10774" max="11004" width="11.42578125" style="576"/>
    <col min="11005" max="11005" width="5.42578125" style="576" customWidth="1"/>
    <col min="11006" max="11006" width="13.42578125" style="576" customWidth="1"/>
    <col min="11007" max="11007" width="8" style="576" bestFit="1" customWidth="1"/>
    <col min="11008" max="11008" width="6.42578125" style="576" customWidth="1"/>
    <col min="11009" max="11009" width="5.28515625" style="576" customWidth="1"/>
    <col min="11010" max="11010" width="23" style="576" customWidth="1"/>
    <col min="11011" max="11011" width="9.42578125" style="576" customWidth="1"/>
    <col min="11012" max="11012" width="10.28515625" style="576" customWidth="1"/>
    <col min="11013" max="11013" width="16.85546875" style="576" customWidth="1"/>
    <col min="11014" max="11014" width="10" style="576" bestFit="1" customWidth="1"/>
    <col min="11015" max="11015" width="13.5703125" style="576" customWidth="1"/>
    <col min="11016" max="11016" width="8.42578125" style="576" bestFit="1" customWidth="1"/>
    <col min="11017" max="11017" width="12.140625" style="576" customWidth="1"/>
    <col min="11018" max="11018" width="14.42578125" style="576" customWidth="1"/>
    <col min="11019" max="11019" width="23.140625" style="576" customWidth="1"/>
    <col min="11020" max="11023" width="16.140625" style="576" customWidth="1"/>
    <col min="11024" max="11028" width="18.7109375" style="576" customWidth="1"/>
    <col min="11029" max="11029" width="33.140625" style="576" customWidth="1"/>
    <col min="11030" max="11260" width="11.42578125" style="576"/>
    <col min="11261" max="11261" width="5.42578125" style="576" customWidth="1"/>
    <col min="11262" max="11262" width="13.42578125" style="576" customWidth="1"/>
    <col min="11263" max="11263" width="8" style="576" bestFit="1" customWidth="1"/>
    <col min="11264" max="11264" width="6.42578125" style="576" customWidth="1"/>
    <col min="11265" max="11265" width="5.28515625" style="576" customWidth="1"/>
    <col min="11266" max="11266" width="23" style="576" customWidth="1"/>
    <col min="11267" max="11267" width="9.42578125" style="576" customWidth="1"/>
    <col min="11268" max="11268" width="10.28515625" style="576" customWidth="1"/>
    <col min="11269" max="11269" width="16.85546875" style="576" customWidth="1"/>
    <col min="11270" max="11270" width="10" style="576" bestFit="1" customWidth="1"/>
    <col min="11271" max="11271" width="13.5703125" style="576" customWidth="1"/>
    <col min="11272" max="11272" width="8.42578125" style="576" bestFit="1" customWidth="1"/>
    <col min="11273" max="11273" width="12.140625" style="576" customWidth="1"/>
    <col min="11274" max="11274" width="14.42578125" style="576" customWidth="1"/>
    <col min="11275" max="11275" width="23.140625" style="576" customWidth="1"/>
    <col min="11276" max="11279" width="16.140625" style="576" customWidth="1"/>
    <col min="11280" max="11284" width="18.7109375" style="576" customWidth="1"/>
    <col min="11285" max="11285" width="33.140625" style="576" customWidth="1"/>
    <col min="11286" max="11516" width="11.42578125" style="576"/>
    <col min="11517" max="11517" width="5.42578125" style="576" customWidth="1"/>
    <col min="11518" max="11518" width="13.42578125" style="576" customWidth="1"/>
    <col min="11519" max="11519" width="8" style="576" bestFit="1" customWidth="1"/>
    <col min="11520" max="11520" width="6.42578125" style="576" customWidth="1"/>
    <col min="11521" max="11521" width="5.28515625" style="576" customWidth="1"/>
    <col min="11522" max="11522" width="23" style="576" customWidth="1"/>
    <col min="11523" max="11523" width="9.42578125" style="576" customWidth="1"/>
    <col min="11524" max="11524" width="10.28515625" style="576" customWidth="1"/>
    <col min="11525" max="11525" width="16.85546875" style="576" customWidth="1"/>
    <col min="11526" max="11526" width="10" style="576" bestFit="1" customWidth="1"/>
    <col min="11527" max="11527" width="13.5703125" style="576" customWidth="1"/>
    <col min="11528" max="11528" width="8.42578125" style="576" bestFit="1" customWidth="1"/>
    <col min="11529" max="11529" width="12.140625" style="576" customWidth="1"/>
    <col min="11530" max="11530" width="14.42578125" style="576" customWidth="1"/>
    <col min="11531" max="11531" width="23.140625" style="576" customWidth="1"/>
    <col min="11532" max="11535" width="16.140625" style="576" customWidth="1"/>
    <col min="11536" max="11540" width="18.7109375" style="576" customWidth="1"/>
    <col min="11541" max="11541" width="33.140625" style="576" customWidth="1"/>
    <col min="11542" max="11772" width="11.42578125" style="576"/>
    <col min="11773" max="11773" width="5.42578125" style="576" customWidth="1"/>
    <col min="11774" max="11774" width="13.42578125" style="576" customWidth="1"/>
    <col min="11775" max="11775" width="8" style="576" bestFit="1" customWidth="1"/>
    <col min="11776" max="11776" width="6.42578125" style="576" customWidth="1"/>
    <col min="11777" max="11777" width="5.28515625" style="576" customWidth="1"/>
    <col min="11778" max="11778" width="23" style="576" customWidth="1"/>
    <col min="11779" max="11779" width="9.42578125" style="576" customWidth="1"/>
    <col min="11780" max="11780" width="10.28515625" style="576" customWidth="1"/>
    <col min="11781" max="11781" width="16.85546875" style="576" customWidth="1"/>
    <col min="11782" max="11782" width="10" style="576" bestFit="1" customWidth="1"/>
    <col min="11783" max="11783" width="13.5703125" style="576" customWidth="1"/>
    <col min="11784" max="11784" width="8.42578125" style="576" bestFit="1" customWidth="1"/>
    <col min="11785" max="11785" width="12.140625" style="576" customWidth="1"/>
    <col min="11786" max="11786" width="14.42578125" style="576" customWidth="1"/>
    <col min="11787" max="11787" width="23.140625" style="576" customWidth="1"/>
    <col min="11788" max="11791" width="16.140625" style="576" customWidth="1"/>
    <col min="11792" max="11796" width="18.7109375" style="576" customWidth="1"/>
    <col min="11797" max="11797" width="33.140625" style="576" customWidth="1"/>
    <col min="11798" max="12028" width="11.42578125" style="576"/>
    <col min="12029" max="12029" width="5.42578125" style="576" customWidth="1"/>
    <col min="12030" max="12030" width="13.42578125" style="576" customWidth="1"/>
    <col min="12031" max="12031" width="8" style="576" bestFit="1" customWidth="1"/>
    <col min="12032" max="12032" width="6.42578125" style="576" customWidth="1"/>
    <col min="12033" max="12033" width="5.28515625" style="576" customWidth="1"/>
    <col min="12034" max="12034" width="23" style="576" customWidth="1"/>
    <col min="12035" max="12035" width="9.42578125" style="576" customWidth="1"/>
    <col min="12036" max="12036" width="10.28515625" style="576" customWidth="1"/>
    <col min="12037" max="12037" width="16.85546875" style="576" customWidth="1"/>
    <col min="12038" max="12038" width="10" style="576" bestFit="1" customWidth="1"/>
    <col min="12039" max="12039" width="13.5703125" style="576" customWidth="1"/>
    <col min="12040" max="12040" width="8.42578125" style="576" bestFit="1" customWidth="1"/>
    <col min="12041" max="12041" width="12.140625" style="576" customWidth="1"/>
    <col min="12042" max="12042" width="14.42578125" style="576" customWidth="1"/>
    <col min="12043" max="12043" width="23.140625" style="576" customWidth="1"/>
    <col min="12044" max="12047" width="16.140625" style="576" customWidth="1"/>
    <col min="12048" max="12052" width="18.7109375" style="576" customWidth="1"/>
    <col min="12053" max="12053" width="33.140625" style="576" customWidth="1"/>
    <col min="12054" max="12284" width="11.42578125" style="576"/>
    <col min="12285" max="12285" width="5.42578125" style="576" customWidth="1"/>
    <col min="12286" max="12286" width="13.42578125" style="576" customWidth="1"/>
    <col min="12287" max="12287" width="8" style="576" bestFit="1" customWidth="1"/>
    <col min="12288" max="12288" width="6.42578125" style="576" customWidth="1"/>
    <col min="12289" max="12289" width="5.28515625" style="576" customWidth="1"/>
    <col min="12290" max="12290" width="23" style="576" customWidth="1"/>
    <col min="12291" max="12291" width="9.42578125" style="576" customWidth="1"/>
    <col min="12292" max="12292" width="10.28515625" style="576" customWidth="1"/>
    <col min="12293" max="12293" width="16.85546875" style="576" customWidth="1"/>
    <col min="12294" max="12294" width="10" style="576" bestFit="1" customWidth="1"/>
    <col min="12295" max="12295" width="13.5703125" style="576" customWidth="1"/>
    <col min="12296" max="12296" width="8.42578125" style="576" bestFit="1" customWidth="1"/>
    <col min="12297" max="12297" width="12.140625" style="576" customWidth="1"/>
    <col min="12298" max="12298" width="14.42578125" style="576" customWidth="1"/>
    <col min="12299" max="12299" width="23.140625" style="576" customWidth="1"/>
    <col min="12300" max="12303" width="16.140625" style="576" customWidth="1"/>
    <col min="12304" max="12308" width="18.7109375" style="576" customWidth="1"/>
    <col min="12309" max="12309" width="33.140625" style="576" customWidth="1"/>
    <col min="12310" max="12540" width="11.42578125" style="576"/>
    <col min="12541" max="12541" width="5.42578125" style="576" customWidth="1"/>
    <col min="12542" max="12542" width="13.42578125" style="576" customWidth="1"/>
    <col min="12543" max="12543" width="8" style="576" bestFit="1" customWidth="1"/>
    <col min="12544" max="12544" width="6.42578125" style="576" customWidth="1"/>
    <col min="12545" max="12545" width="5.28515625" style="576" customWidth="1"/>
    <col min="12546" max="12546" width="23" style="576" customWidth="1"/>
    <col min="12547" max="12547" width="9.42578125" style="576" customWidth="1"/>
    <col min="12548" max="12548" width="10.28515625" style="576" customWidth="1"/>
    <col min="12549" max="12549" width="16.85546875" style="576" customWidth="1"/>
    <col min="12550" max="12550" width="10" style="576" bestFit="1" customWidth="1"/>
    <col min="12551" max="12551" width="13.5703125" style="576" customWidth="1"/>
    <col min="12552" max="12552" width="8.42578125" style="576" bestFit="1" customWidth="1"/>
    <col min="12553" max="12553" width="12.140625" style="576" customWidth="1"/>
    <col min="12554" max="12554" width="14.42578125" style="576" customWidth="1"/>
    <col min="12555" max="12555" width="23.140625" style="576" customWidth="1"/>
    <col min="12556" max="12559" width="16.140625" style="576" customWidth="1"/>
    <col min="12560" max="12564" width="18.7109375" style="576" customWidth="1"/>
    <col min="12565" max="12565" width="33.140625" style="576" customWidth="1"/>
    <col min="12566" max="12796" width="11.42578125" style="576"/>
    <col min="12797" max="12797" width="5.42578125" style="576" customWidth="1"/>
    <col min="12798" max="12798" width="13.42578125" style="576" customWidth="1"/>
    <col min="12799" max="12799" width="8" style="576" bestFit="1" customWidth="1"/>
    <col min="12800" max="12800" width="6.42578125" style="576" customWidth="1"/>
    <col min="12801" max="12801" width="5.28515625" style="576" customWidth="1"/>
    <col min="12802" max="12802" width="23" style="576" customWidth="1"/>
    <col min="12803" max="12803" width="9.42578125" style="576" customWidth="1"/>
    <col min="12804" max="12804" width="10.28515625" style="576" customWidth="1"/>
    <col min="12805" max="12805" width="16.85546875" style="576" customWidth="1"/>
    <col min="12806" max="12806" width="10" style="576" bestFit="1" customWidth="1"/>
    <col min="12807" max="12807" width="13.5703125" style="576" customWidth="1"/>
    <col min="12808" max="12808" width="8.42578125" style="576" bestFit="1" customWidth="1"/>
    <col min="12809" max="12809" width="12.140625" style="576" customWidth="1"/>
    <col min="12810" max="12810" width="14.42578125" style="576" customWidth="1"/>
    <col min="12811" max="12811" width="23.140625" style="576" customWidth="1"/>
    <col min="12812" max="12815" width="16.140625" style="576" customWidth="1"/>
    <col min="12816" max="12820" width="18.7109375" style="576" customWidth="1"/>
    <col min="12821" max="12821" width="33.140625" style="576" customWidth="1"/>
    <col min="12822" max="13052" width="11.42578125" style="576"/>
    <col min="13053" max="13053" width="5.42578125" style="576" customWidth="1"/>
    <col min="13054" max="13054" width="13.42578125" style="576" customWidth="1"/>
    <col min="13055" max="13055" width="8" style="576" bestFit="1" customWidth="1"/>
    <col min="13056" max="13056" width="6.42578125" style="576" customWidth="1"/>
    <col min="13057" max="13057" width="5.28515625" style="576" customWidth="1"/>
    <col min="13058" max="13058" width="23" style="576" customWidth="1"/>
    <col min="13059" max="13059" width="9.42578125" style="576" customWidth="1"/>
    <col min="13060" max="13060" width="10.28515625" style="576" customWidth="1"/>
    <col min="13061" max="13061" width="16.85546875" style="576" customWidth="1"/>
    <col min="13062" max="13062" width="10" style="576" bestFit="1" customWidth="1"/>
    <col min="13063" max="13063" width="13.5703125" style="576" customWidth="1"/>
    <col min="13064" max="13064" width="8.42578125" style="576" bestFit="1" customWidth="1"/>
    <col min="13065" max="13065" width="12.140625" style="576" customWidth="1"/>
    <col min="13066" max="13066" width="14.42578125" style="576" customWidth="1"/>
    <col min="13067" max="13067" width="23.140625" style="576" customWidth="1"/>
    <col min="13068" max="13071" width="16.140625" style="576" customWidth="1"/>
    <col min="13072" max="13076" width="18.7109375" style="576" customWidth="1"/>
    <col min="13077" max="13077" width="33.140625" style="576" customWidth="1"/>
    <col min="13078" max="13308" width="11.42578125" style="576"/>
    <col min="13309" max="13309" width="5.42578125" style="576" customWidth="1"/>
    <col min="13310" max="13310" width="13.42578125" style="576" customWidth="1"/>
    <col min="13311" max="13311" width="8" style="576" bestFit="1" customWidth="1"/>
    <col min="13312" max="13312" width="6.42578125" style="576" customWidth="1"/>
    <col min="13313" max="13313" width="5.28515625" style="576" customWidth="1"/>
    <col min="13314" max="13314" width="23" style="576" customWidth="1"/>
    <col min="13315" max="13315" width="9.42578125" style="576" customWidth="1"/>
    <col min="13316" max="13316" width="10.28515625" style="576" customWidth="1"/>
    <col min="13317" max="13317" width="16.85546875" style="576" customWidth="1"/>
    <col min="13318" max="13318" width="10" style="576" bestFit="1" customWidth="1"/>
    <col min="13319" max="13319" width="13.5703125" style="576" customWidth="1"/>
    <col min="13320" max="13320" width="8.42578125" style="576" bestFit="1" customWidth="1"/>
    <col min="13321" max="13321" width="12.140625" style="576" customWidth="1"/>
    <col min="13322" max="13322" width="14.42578125" style="576" customWidth="1"/>
    <col min="13323" max="13323" width="23.140625" style="576" customWidth="1"/>
    <col min="13324" max="13327" width="16.140625" style="576" customWidth="1"/>
    <col min="13328" max="13332" width="18.7109375" style="576" customWidth="1"/>
    <col min="13333" max="13333" width="33.140625" style="576" customWidth="1"/>
    <col min="13334" max="13564" width="11.42578125" style="576"/>
    <col min="13565" max="13565" width="5.42578125" style="576" customWidth="1"/>
    <col min="13566" max="13566" width="13.42578125" style="576" customWidth="1"/>
    <col min="13567" max="13567" width="8" style="576" bestFit="1" customWidth="1"/>
    <col min="13568" max="13568" width="6.42578125" style="576" customWidth="1"/>
    <col min="13569" max="13569" width="5.28515625" style="576" customWidth="1"/>
    <col min="13570" max="13570" width="23" style="576" customWidth="1"/>
    <col min="13571" max="13571" width="9.42578125" style="576" customWidth="1"/>
    <col min="13572" max="13572" width="10.28515625" style="576" customWidth="1"/>
    <col min="13573" max="13573" width="16.85546875" style="576" customWidth="1"/>
    <col min="13574" max="13574" width="10" style="576" bestFit="1" customWidth="1"/>
    <col min="13575" max="13575" width="13.5703125" style="576" customWidth="1"/>
    <col min="13576" max="13576" width="8.42578125" style="576" bestFit="1" customWidth="1"/>
    <col min="13577" max="13577" width="12.140625" style="576" customWidth="1"/>
    <col min="13578" max="13578" width="14.42578125" style="576" customWidth="1"/>
    <col min="13579" max="13579" width="23.140625" style="576" customWidth="1"/>
    <col min="13580" max="13583" width="16.140625" style="576" customWidth="1"/>
    <col min="13584" max="13588" width="18.7109375" style="576" customWidth="1"/>
    <col min="13589" max="13589" width="33.140625" style="576" customWidth="1"/>
    <col min="13590" max="13820" width="11.42578125" style="576"/>
    <col min="13821" max="13821" width="5.42578125" style="576" customWidth="1"/>
    <col min="13822" max="13822" width="13.42578125" style="576" customWidth="1"/>
    <col min="13823" max="13823" width="8" style="576" bestFit="1" customWidth="1"/>
    <col min="13824" max="13824" width="6.42578125" style="576" customWidth="1"/>
    <col min="13825" max="13825" width="5.28515625" style="576" customWidth="1"/>
    <col min="13826" max="13826" width="23" style="576" customWidth="1"/>
    <col min="13827" max="13827" width="9.42578125" style="576" customWidth="1"/>
    <col min="13828" max="13828" width="10.28515625" style="576" customWidth="1"/>
    <col min="13829" max="13829" width="16.85546875" style="576" customWidth="1"/>
    <col min="13830" max="13830" width="10" style="576" bestFit="1" customWidth="1"/>
    <col min="13831" max="13831" width="13.5703125" style="576" customWidth="1"/>
    <col min="13832" max="13832" width="8.42578125" style="576" bestFit="1" customWidth="1"/>
    <col min="13833" max="13833" width="12.140625" style="576" customWidth="1"/>
    <col min="13834" max="13834" width="14.42578125" style="576" customWidth="1"/>
    <col min="13835" max="13835" width="23.140625" style="576" customWidth="1"/>
    <col min="13836" max="13839" width="16.140625" style="576" customWidth="1"/>
    <col min="13840" max="13844" width="18.7109375" style="576" customWidth="1"/>
    <col min="13845" max="13845" width="33.140625" style="576" customWidth="1"/>
    <col min="13846" max="14076" width="11.42578125" style="576"/>
    <col min="14077" max="14077" width="5.42578125" style="576" customWidth="1"/>
    <col min="14078" max="14078" width="13.42578125" style="576" customWidth="1"/>
    <col min="14079" max="14079" width="8" style="576" bestFit="1" customWidth="1"/>
    <col min="14080" max="14080" width="6.42578125" style="576" customWidth="1"/>
    <col min="14081" max="14081" width="5.28515625" style="576" customWidth="1"/>
    <col min="14082" max="14082" width="23" style="576" customWidth="1"/>
    <col min="14083" max="14083" width="9.42578125" style="576" customWidth="1"/>
    <col min="14084" max="14084" width="10.28515625" style="576" customWidth="1"/>
    <col min="14085" max="14085" width="16.85546875" style="576" customWidth="1"/>
    <col min="14086" max="14086" width="10" style="576" bestFit="1" customWidth="1"/>
    <col min="14087" max="14087" width="13.5703125" style="576" customWidth="1"/>
    <col min="14088" max="14088" width="8.42578125" style="576" bestFit="1" customWidth="1"/>
    <col min="14089" max="14089" width="12.140625" style="576" customWidth="1"/>
    <col min="14090" max="14090" width="14.42578125" style="576" customWidth="1"/>
    <col min="14091" max="14091" width="23.140625" style="576" customWidth="1"/>
    <col min="14092" max="14095" width="16.140625" style="576" customWidth="1"/>
    <col min="14096" max="14100" width="18.7109375" style="576" customWidth="1"/>
    <col min="14101" max="14101" width="33.140625" style="576" customWidth="1"/>
    <col min="14102" max="14332" width="11.42578125" style="576"/>
    <col min="14333" max="14333" width="5.42578125" style="576" customWidth="1"/>
    <col min="14334" max="14334" width="13.42578125" style="576" customWidth="1"/>
    <col min="14335" max="14335" width="8" style="576" bestFit="1" customWidth="1"/>
    <col min="14336" max="14336" width="6.42578125" style="576" customWidth="1"/>
    <col min="14337" max="14337" width="5.28515625" style="576" customWidth="1"/>
    <col min="14338" max="14338" width="23" style="576" customWidth="1"/>
    <col min="14339" max="14339" width="9.42578125" style="576" customWidth="1"/>
    <col min="14340" max="14340" width="10.28515625" style="576" customWidth="1"/>
    <col min="14341" max="14341" width="16.85546875" style="576" customWidth="1"/>
    <col min="14342" max="14342" width="10" style="576" bestFit="1" customWidth="1"/>
    <col min="14343" max="14343" width="13.5703125" style="576" customWidth="1"/>
    <col min="14344" max="14344" width="8.42578125" style="576" bestFit="1" customWidth="1"/>
    <col min="14345" max="14345" width="12.140625" style="576" customWidth="1"/>
    <col min="14346" max="14346" width="14.42578125" style="576" customWidth="1"/>
    <col min="14347" max="14347" width="23.140625" style="576" customWidth="1"/>
    <col min="14348" max="14351" width="16.140625" style="576" customWidth="1"/>
    <col min="14352" max="14356" width="18.7109375" style="576" customWidth="1"/>
    <col min="14357" max="14357" width="33.140625" style="576" customWidth="1"/>
    <col min="14358" max="14588" width="11.42578125" style="576"/>
    <col min="14589" max="14589" width="5.42578125" style="576" customWidth="1"/>
    <col min="14590" max="14590" width="13.42578125" style="576" customWidth="1"/>
    <col min="14591" max="14591" width="8" style="576" bestFit="1" customWidth="1"/>
    <col min="14592" max="14592" width="6.42578125" style="576" customWidth="1"/>
    <col min="14593" max="14593" width="5.28515625" style="576" customWidth="1"/>
    <col min="14594" max="14594" width="23" style="576" customWidth="1"/>
    <col min="14595" max="14595" width="9.42578125" style="576" customWidth="1"/>
    <col min="14596" max="14596" width="10.28515625" style="576" customWidth="1"/>
    <col min="14597" max="14597" width="16.85546875" style="576" customWidth="1"/>
    <col min="14598" max="14598" width="10" style="576" bestFit="1" customWidth="1"/>
    <col min="14599" max="14599" width="13.5703125" style="576" customWidth="1"/>
    <col min="14600" max="14600" width="8.42578125" style="576" bestFit="1" customWidth="1"/>
    <col min="14601" max="14601" width="12.140625" style="576" customWidth="1"/>
    <col min="14602" max="14602" width="14.42578125" style="576" customWidth="1"/>
    <col min="14603" max="14603" width="23.140625" style="576" customWidth="1"/>
    <col min="14604" max="14607" width="16.140625" style="576" customWidth="1"/>
    <col min="14608" max="14612" width="18.7109375" style="576" customWidth="1"/>
    <col min="14613" max="14613" width="33.140625" style="576" customWidth="1"/>
    <col min="14614" max="14844" width="11.42578125" style="576"/>
    <col min="14845" max="14845" width="5.42578125" style="576" customWidth="1"/>
    <col min="14846" max="14846" width="13.42578125" style="576" customWidth="1"/>
    <col min="14847" max="14847" width="8" style="576" bestFit="1" customWidth="1"/>
    <col min="14848" max="14848" width="6.42578125" style="576" customWidth="1"/>
    <col min="14849" max="14849" width="5.28515625" style="576" customWidth="1"/>
    <col min="14850" max="14850" width="23" style="576" customWidth="1"/>
    <col min="14851" max="14851" width="9.42578125" style="576" customWidth="1"/>
    <col min="14852" max="14852" width="10.28515625" style="576" customWidth="1"/>
    <col min="14853" max="14853" width="16.85546875" style="576" customWidth="1"/>
    <col min="14854" max="14854" width="10" style="576" bestFit="1" customWidth="1"/>
    <col min="14855" max="14855" width="13.5703125" style="576" customWidth="1"/>
    <col min="14856" max="14856" width="8.42578125" style="576" bestFit="1" customWidth="1"/>
    <col min="14857" max="14857" width="12.140625" style="576" customWidth="1"/>
    <col min="14858" max="14858" width="14.42578125" style="576" customWidth="1"/>
    <col min="14859" max="14859" width="23.140625" style="576" customWidth="1"/>
    <col min="14860" max="14863" width="16.140625" style="576" customWidth="1"/>
    <col min="14864" max="14868" width="18.7109375" style="576" customWidth="1"/>
    <col min="14869" max="14869" width="33.140625" style="576" customWidth="1"/>
    <col min="14870" max="15100" width="11.42578125" style="576"/>
    <col min="15101" max="15101" width="5.42578125" style="576" customWidth="1"/>
    <col min="15102" max="15102" width="13.42578125" style="576" customWidth="1"/>
    <col min="15103" max="15103" width="8" style="576" bestFit="1" customWidth="1"/>
    <col min="15104" max="15104" width="6.42578125" style="576" customWidth="1"/>
    <col min="15105" max="15105" width="5.28515625" style="576" customWidth="1"/>
    <col min="15106" max="15106" width="23" style="576" customWidth="1"/>
    <col min="15107" max="15107" width="9.42578125" style="576" customWidth="1"/>
    <col min="15108" max="15108" width="10.28515625" style="576" customWidth="1"/>
    <col min="15109" max="15109" width="16.85546875" style="576" customWidth="1"/>
    <col min="15110" max="15110" width="10" style="576" bestFit="1" customWidth="1"/>
    <col min="15111" max="15111" width="13.5703125" style="576" customWidth="1"/>
    <col min="15112" max="15112" width="8.42578125" style="576" bestFit="1" customWidth="1"/>
    <col min="15113" max="15113" width="12.140625" style="576" customWidth="1"/>
    <col min="15114" max="15114" width="14.42578125" style="576" customWidth="1"/>
    <col min="15115" max="15115" width="23.140625" style="576" customWidth="1"/>
    <col min="15116" max="15119" width="16.140625" style="576" customWidth="1"/>
    <col min="15120" max="15124" width="18.7109375" style="576" customWidth="1"/>
    <col min="15125" max="15125" width="33.140625" style="576" customWidth="1"/>
    <col min="15126" max="15356" width="11.42578125" style="576"/>
    <col min="15357" max="15357" width="5.42578125" style="576" customWidth="1"/>
    <col min="15358" max="15358" width="13.42578125" style="576" customWidth="1"/>
    <col min="15359" max="15359" width="8" style="576" bestFit="1" customWidth="1"/>
    <col min="15360" max="15360" width="6.42578125" style="576" customWidth="1"/>
    <col min="15361" max="15361" width="5.28515625" style="576" customWidth="1"/>
    <col min="15362" max="15362" width="23" style="576" customWidth="1"/>
    <col min="15363" max="15363" width="9.42578125" style="576" customWidth="1"/>
    <col min="15364" max="15364" width="10.28515625" style="576" customWidth="1"/>
    <col min="15365" max="15365" width="16.85546875" style="576" customWidth="1"/>
    <col min="15366" max="15366" width="10" style="576" bestFit="1" customWidth="1"/>
    <col min="15367" max="15367" width="13.5703125" style="576" customWidth="1"/>
    <col min="15368" max="15368" width="8.42578125" style="576" bestFit="1" customWidth="1"/>
    <col min="15369" max="15369" width="12.140625" style="576" customWidth="1"/>
    <col min="15370" max="15370" width="14.42578125" style="576" customWidth="1"/>
    <col min="15371" max="15371" width="23.140625" style="576" customWidth="1"/>
    <col min="15372" max="15375" width="16.140625" style="576" customWidth="1"/>
    <col min="15376" max="15380" width="18.7109375" style="576" customWidth="1"/>
    <col min="15381" max="15381" width="33.140625" style="576" customWidth="1"/>
    <col min="15382" max="15612" width="11.42578125" style="576"/>
    <col min="15613" max="15613" width="5.42578125" style="576" customWidth="1"/>
    <col min="15614" max="15614" width="13.42578125" style="576" customWidth="1"/>
    <col min="15615" max="15615" width="8" style="576" bestFit="1" customWidth="1"/>
    <col min="15616" max="15616" width="6.42578125" style="576" customWidth="1"/>
    <col min="15617" max="15617" width="5.28515625" style="576" customWidth="1"/>
    <col min="15618" max="15618" width="23" style="576" customWidth="1"/>
    <col min="15619" max="15619" width="9.42578125" style="576" customWidth="1"/>
    <col min="15620" max="15620" width="10.28515625" style="576" customWidth="1"/>
    <col min="15621" max="15621" width="16.85546875" style="576" customWidth="1"/>
    <col min="15622" max="15622" width="10" style="576" bestFit="1" customWidth="1"/>
    <col min="15623" max="15623" width="13.5703125" style="576" customWidth="1"/>
    <col min="15624" max="15624" width="8.42578125" style="576" bestFit="1" customWidth="1"/>
    <col min="15625" max="15625" width="12.140625" style="576" customWidth="1"/>
    <col min="15626" max="15626" width="14.42578125" style="576" customWidth="1"/>
    <col min="15627" max="15627" width="23.140625" style="576" customWidth="1"/>
    <col min="15628" max="15631" width="16.140625" style="576" customWidth="1"/>
    <col min="15632" max="15636" width="18.7109375" style="576" customWidth="1"/>
    <col min="15637" max="15637" width="33.140625" style="576" customWidth="1"/>
    <col min="15638" max="15868" width="11.42578125" style="576"/>
    <col min="15869" max="15869" width="5.42578125" style="576" customWidth="1"/>
    <col min="15870" max="15870" width="13.42578125" style="576" customWidth="1"/>
    <col min="15871" max="15871" width="8" style="576" bestFit="1" customWidth="1"/>
    <col min="15872" max="15872" width="6.42578125" style="576" customWidth="1"/>
    <col min="15873" max="15873" width="5.28515625" style="576" customWidth="1"/>
    <col min="15874" max="15874" width="23" style="576" customWidth="1"/>
    <col min="15875" max="15875" width="9.42578125" style="576" customWidth="1"/>
    <col min="15876" max="15876" width="10.28515625" style="576" customWidth="1"/>
    <col min="15877" max="15877" width="16.85546875" style="576" customWidth="1"/>
    <col min="15878" max="15878" width="10" style="576" bestFit="1" customWidth="1"/>
    <col min="15879" max="15879" width="13.5703125" style="576" customWidth="1"/>
    <col min="15880" max="15880" width="8.42578125" style="576" bestFit="1" customWidth="1"/>
    <col min="15881" max="15881" width="12.140625" style="576" customWidth="1"/>
    <col min="15882" max="15882" width="14.42578125" style="576" customWidth="1"/>
    <col min="15883" max="15883" width="23.140625" style="576" customWidth="1"/>
    <col min="15884" max="15887" width="16.140625" style="576" customWidth="1"/>
    <col min="15888" max="15892" width="18.7109375" style="576" customWidth="1"/>
    <col min="15893" max="15893" width="33.140625" style="576" customWidth="1"/>
    <col min="15894" max="16124" width="11.42578125" style="576"/>
    <col min="16125" max="16125" width="5.42578125" style="576" customWidth="1"/>
    <col min="16126" max="16126" width="13.42578125" style="576" customWidth="1"/>
    <col min="16127" max="16127" width="8" style="576" bestFit="1" customWidth="1"/>
    <col min="16128" max="16128" width="6.42578125" style="576" customWidth="1"/>
    <col min="16129" max="16129" width="5.28515625" style="576" customWidth="1"/>
    <col min="16130" max="16130" width="23" style="576" customWidth="1"/>
    <col min="16131" max="16131" width="9.42578125" style="576" customWidth="1"/>
    <col min="16132" max="16132" width="10.28515625" style="576" customWidth="1"/>
    <col min="16133" max="16133" width="16.85546875" style="576" customWidth="1"/>
    <col min="16134" max="16134" width="10" style="576" bestFit="1" customWidth="1"/>
    <col min="16135" max="16135" width="13.5703125" style="576" customWidth="1"/>
    <col min="16136" max="16136" width="8.42578125" style="576" bestFit="1" customWidth="1"/>
    <col min="16137" max="16137" width="12.140625" style="576" customWidth="1"/>
    <col min="16138" max="16138" width="14.42578125" style="576" customWidth="1"/>
    <col min="16139" max="16139" width="23.140625" style="576" customWidth="1"/>
    <col min="16140" max="16143" width="16.140625" style="576" customWidth="1"/>
    <col min="16144" max="16148" width="18.7109375" style="576" customWidth="1"/>
    <col min="16149" max="16149" width="33.140625" style="576" customWidth="1"/>
    <col min="16150" max="16384" width="11.42578125" style="576"/>
  </cols>
  <sheetData>
    <row r="1" spans="2:27" x14ac:dyDescent="0.2">
      <c r="V1" s="675"/>
    </row>
    <row r="2" spans="2:27" x14ac:dyDescent="0.2">
      <c r="V2" s="675"/>
    </row>
    <row r="3" spans="2:27" x14ac:dyDescent="0.2">
      <c r="B3" s="676"/>
      <c r="C3" s="677"/>
      <c r="D3" s="677"/>
      <c r="E3" s="677"/>
      <c r="F3" s="677"/>
      <c r="G3" s="678"/>
      <c r="H3" s="678"/>
      <c r="I3" s="677"/>
      <c r="J3" s="677"/>
      <c r="K3" s="679"/>
      <c r="L3" s="677"/>
      <c r="M3" s="677"/>
      <c r="N3" s="677"/>
      <c r="O3" s="677"/>
      <c r="P3" s="677"/>
      <c r="Q3" s="677"/>
      <c r="R3" s="677"/>
      <c r="S3" s="677"/>
      <c r="T3" s="677"/>
      <c r="U3" s="677"/>
      <c r="V3" s="679"/>
      <c r="W3" s="680"/>
    </row>
    <row r="4" spans="2:27" x14ac:dyDescent="0.2">
      <c r="B4" s="681"/>
      <c r="C4" s="575"/>
      <c r="D4" s="575"/>
      <c r="E4" s="575"/>
      <c r="F4" s="575"/>
      <c r="G4" s="579"/>
      <c r="H4" s="579"/>
      <c r="I4" s="575"/>
      <c r="J4" s="575"/>
      <c r="K4" s="675"/>
      <c r="L4" s="575"/>
      <c r="M4" s="575"/>
      <c r="N4" s="575"/>
      <c r="O4" s="575"/>
      <c r="P4" s="575"/>
      <c r="Q4" s="575"/>
      <c r="R4" s="575"/>
      <c r="S4" s="575"/>
      <c r="T4" s="575"/>
      <c r="U4" s="575"/>
      <c r="V4" s="675"/>
      <c r="W4" s="682"/>
    </row>
    <row r="5" spans="2:27" s="689" customFormat="1" ht="20.25" x14ac:dyDescent="0.3">
      <c r="B5" s="683"/>
      <c r="C5" s="684"/>
      <c r="D5" s="684"/>
      <c r="E5" s="684"/>
      <c r="F5" s="684"/>
      <c r="G5" s="685"/>
      <c r="H5" s="685"/>
      <c r="I5" s="684"/>
      <c r="J5" s="684"/>
      <c r="K5" s="686"/>
      <c r="L5" s="684"/>
      <c r="M5" s="684"/>
      <c r="N5" s="684"/>
      <c r="O5" s="684"/>
      <c r="P5" s="684"/>
      <c r="Q5" s="684"/>
      <c r="R5" s="684"/>
      <c r="S5" s="684"/>
      <c r="T5" s="684"/>
      <c r="U5" s="684"/>
      <c r="V5" s="687"/>
      <c r="W5" s="688"/>
    </row>
    <row r="6" spans="2:27" s="689" customFormat="1" ht="20.25" x14ac:dyDescent="0.3">
      <c r="B6" s="683"/>
      <c r="C6" s="684"/>
      <c r="D6" s="684"/>
      <c r="E6" s="684"/>
      <c r="F6" s="684"/>
      <c r="G6" s="685"/>
      <c r="H6" s="685"/>
      <c r="I6" s="684"/>
      <c r="J6" s="684"/>
      <c r="K6" s="686"/>
      <c r="L6" s="684"/>
      <c r="M6" s="684"/>
      <c r="N6" s="684"/>
      <c r="O6" s="684"/>
      <c r="P6" s="684"/>
      <c r="Q6" s="684"/>
      <c r="R6" s="684"/>
      <c r="S6" s="684"/>
      <c r="T6" s="684"/>
      <c r="U6" s="684"/>
      <c r="V6" s="687"/>
      <c r="W6" s="688"/>
    </row>
    <row r="7" spans="2:27" s="689" customFormat="1" ht="20.25" x14ac:dyDescent="0.3">
      <c r="B7" s="683"/>
      <c r="C7" s="2805" t="s">
        <v>27</v>
      </c>
      <c r="D7" s="2805"/>
      <c r="E7" s="2805"/>
      <c r="F7" s="2805"/>
      <c r="G7" s="2805"/>
      <c r="H7" s="2805"/>
      <c r="I7" s="2805"/>
      <c r="J7" s="2805"/>
      <c r="K7" s="2805"/>
      <c r="L7" s="2805"/>
      <c r="M7" s="2805"/>
      <c r="N7" s="2805"/>
      <c r="O7" s="2805"/>
      <c r="P7" s="2805"/>
      <c r="Q7" s="2805"/>
      <c r="R7" s="2805"/>
      <c r="S7" s="2805"/>
      <c r="T7" s="2805"/>
      <c r="U7" s="2805"/>
      <c r="V7" s="2805"/>
      <c r="W7" s="688"/>
    </row>
    <row r="8" spans="2:27" s="689" customFormat="1" ht="20.25" x14ac:dyDescent="0.3">
      <c r="B8" s="683"/>
      <c r="C8" s="2799" t="s">
        <v>253</v>
      </c>
      <c r="D8" s="2799"/>
      <c r="E8" s="2799"/>
      <c r="F8" s="2799"/>
      <c r="G8" s="2799"/>
      <c r="H8" s="2799"/>
      <c r="I8" s="2799"/>
      <c r="J8" s="2799"/>
      <c r="K8" s="2799"/>
      <c r="L8" s="2799"/>
      <c r="M8" s="2799"/>
      <c r="N8" s="2799"/>
      <c r="O8" s="2799"/>
      <c r="P8" s="2799"/>
      <c r="Q8" s="2799"/>
      <c r="R8" s="2799"/>
      <c r="S8" s="2799"/>
      <c r="T8" s="2799"/>
      <c r="U8" s="2799"/>
      <c r="V8" s="2799"/>
      <c r="W8" s="688"/>
    </row>
    <row r="9" spans="2:27" s="689" customFormat="1" ht="20.25" x14ac:dyDescent="0.3">
      <c r="B9" s="683"/>
      <c r="C9" s="2793" t="s">
        <v>0</v>
      </c>
      <c r="D9" s="2793"/>
      <c r="E9" s="2793"/>
      <c r="F9" s="2793"/>
      <c r="G9" s="2793"/>
      <c r="H9" s="2793"/>
      <c r="I9" s="2793"/>
      <c r="J9" s="2793"/>
      <c r="K9" s="2793"/>
      <c r="L9" s="2793"/>
      <c r="M9" s="2793"/>
      <c r="N9" s="2793"/>
      <c r="O9" s="2793"/>
      <c r="P9" s="2793"/>
      <c r="Q9" s="2793"/>
      <c r="R9" s="2793"/>
      <c r="S9" s="2793"/>
      <c r="T9" s="2793"/>
      <c r="U9" s="2793"/>
      <c r="V9" s="2793"/>
      <c r="W9" s="688"/>
    </row>
    <row r="10" spans="2:27" s="689" customFormat="1" ht="20.25" x14ac:dyDescent="0.3">
      <c r="B10" s="683"/>
      <c r="C10" s="690"/>
      <c r="D10" s="690"/>
      <c r="E10" s="690"/>
      <c r="F10" s="684"/>
      <c r="G10" s="684"/>
      <c r="H10" s="684"/>
      <c r="I10" s="684"/>
      <c r="J10" s="691"/>
      <c r="K10" s="692"/>
      <c r="L10" s="684"/>
      <c r="M10" s="684"/>
      <c r="N10" s="693"/>
      <c r="O10" s="684"/>
      <c r="P10" s="684"/>
      <c r="Q10" s="684"/>
      <c r="R10" s="684"/>
      <c r="S10" s="684"/>
      <c r="T10" s="684"/>
      <c r="U10" s="684"/>
      <c r="V10" s="686"/>
      <c r="W10" s="688"/>
    </row>
    <row r="11" spans="2:27" s="689" customFormat="1" ht="20.25" x14ac:dyDescent="0.3">
      <c r="B11" s="683"/>
      <c r="C11" s="690"/>
      <c r="D11" s="789" t="s">
        <v>252</v>
      </c>
      <c r="E11" s="1083">
        <f>'Datos Generales'!C6</f>
        <v>45291</v>
      </c>
      <c r="F11" s="978"/>
      <c r="G11" s="789" t="s">
        <v>32</v>
      </c>
      <c r="H11" s="2823" t="str">
        <f>'Datos Generales'!C7</f>
        <v>DIGESETT</v>
      </c>
      <c r="I11" s="2823"/>
      <c r="J11" s="2823"/>
      <c r="K11" s="2823"/>
      <c r="L11" s="789" t="s">
        <v>16</v>
      </c>
      <c r="M11" s="1682" t="str">
        <f>'Datos Generales'!C8</f>
        <v>0202</v>
      </c>
      <c r="N11" s="978"/>
      <c r="O11" s="789" t="s">
        <v>303</v>
      </c>
      <c r="P11" s="1682" t="str">
        <f>'Datos Generales'!C9</f>
        <v>02</v>
      </c>
      <c r="Q11" s="694"/>
      <c r="R11" s="787" t="s">
        <v>20</v>
      </c>
      <c r="S11" s="1682" t="str">
        <f>'Datos Generales'!C10</f>
        <v>01</v>
      </c>
      <c r="T11" s="787" t="s">
        <v>22</v>
      </c>
      <c r="U11" s="1682" t="str">
        <f>'Datos Generales'!C11</f>
        <v>0005</v>
      </c>
      <c r="V11" s="686"/>
      <c r="W11" s="688"/>
      <c r="X11" s="162"/>
      <c r="Y11" s="162"/>
      <c r="Z11" s="162"/>
      <c r="AA11" s="162"/>
    </row>
    <row r="12" spans="2:27" s="689" customFormat="1" ht="20.25" x14ac:dyDescent="0.3">
      <c r="B12" s="683"/>
      <c r="C12" s="690"/>
      <c r="D12" s="684"/>
      <c r="E12" s="684"/>
      <c r="F12" s="263"/>
      <c r="G12" s="13"/>
      <c r="H12" s="13"/>
      <c r="I12" s="13"/>
      <c r="O12" s="684"/>
      <c r="R12" s="694"/>
      <c r="S12" s="694"/>
      <c r="T12" s="694"/>
      <c r="U12" s="694"/>
      <c r="V12" s="686"/>
      <c r="W12" s="688"/>
      <c r="X12" s="162"/>
      <c r="Y12" s="162"/>
      <c r="Z12" s="162"/>
      <c r="AA12" s="162"/>
    </row>
    <row r="13" spans="2:27" ht="15.75" x14ac:dyDescent="0.25">
      <c r="B13" s="681"/>
      <c r="C13" s="2818" t="s">
        <v>13</v>
      </c>
      <c r="D13" s="2819"/>
      <c r="E13" s="2819"/>
      <c r="F13" s="2819"/>
      <c r="G13" s="2819"/>
      <c r="H13" s="2819"/>
      <c r="I13" s="2819"/>
      <c r="J13" s="2820"/>
      <c r="K13" s="2818" t="s">
        <v>9</v>
      </c>
      <c r="L13" s="2819"/>
      <c r="M13" s="2819"/>
      <c r="N13" s="2819"/>
      <c r="O13" s="2819"/>
      <c r="P13" s="2821" t="s">
        <v>446</v>
      </c>
      <c r="Q13" s="2821" t="s">
        <v>435</v>
      </c>
      <c r="R13" s="2818" t="s">
        <v>425</v>
      </c>
      <c r="S13" s="2819"/>
      <c r="T13" s="2819"/>
      <c r="U13" s="2819"/>
      <c r="V13" s="2821" t="s">
        <v>86</v>
      </c>
      <c r="W13" s="204"/>
      <c r="X13" s="824"/>
      <c r="Y13" s="162"/>
    </row>
    <row r="14" spans="2:27" s="696" customFormat="1" ht="47.25" x14ac:dyDescent="0.25">
      <c r="B14" s="695"/>
      <c r="C14" s="1681" t="s">
        <v>135</v>
      </c>
      <c r="D14" s="1681" t="s">
        <v>106</v>
      </c>
      <c r="E14" s="1681" t="s">
        <v>105</v>
      </c>
      <c r="F14" s="1681" t="s">
        <v>53</v>
      </c>
      <c r="G14" s="1681" t="s">
        <v>54</v>
      </c>
      <c r="H14" s="1681" t="s">
        <v>90</v>
      </c>
      <c r="I14" s="1681" t="s">
        <v>93</v>
      </c>
      <c r="J14" s="1681" t="s">
        <v>99</v>
      </c>
      <c r="K14" s="1680" t="s">
        <v>254</v>
      </c>
      <c r="L14" s="1681" t="s">
        <v>107</v>
      </c>
      <c r="M14" s="1681" t="s">
        <v>110</v>
      </c>
      <c r="N14" s="1681" t="s">
        <v>111</v>
      </c>
      <c r="O14" s="1073" t="s">
        <v>112</v>
      </c>
      <c r="P14" s="2822"/>
      <c r="Q14" s="2822"/>
      <c r="R14" s="1681" t="s">
        <v>452</v>
      </c>
      <c r="S14" s="1681" t="s">
        <v>455</v>
      </c>
      <c r="T14" s="1681" t="s">
        <v>453</v>
      </c>
      <c r="U14" s="1681" t="s">
        <v>454</v>
      </c>
      <c r="V14" s="2822"/>
      <c r="W14" s="204"/>
      <c r="X14" s="824"/>
      <c r="Y14" s="162"/>
    </row>
    <row r="15" spans="2:27" s="698" customFormat="1" ht="15" x14ac:dyDescent="0.25">
      <c r="B15" s="697"/>
      <c r="C15" s="1074"/>
      <c r="D15" s="1074"/>
      <c r="E15" s="1074"/>
      <c r="F15" s="1074"/>
      <c r="G15" s="1074"/>
      <c r="H15" s="1074"/>
      <c r="I15" s="1074"/>
      <c r="J15" s="1074"/>
      <c r="K15" s="1075"/>
      <c r="L15" s="1077"/>
      <c r="M15" s="1328"/>
      <c r="N15" s="1076"/>
      <c r="O15" s="1078"/>
      <c r="P15" s="1076"/>
      <c r="Q15" s="1077"/>
      <c r="R15" s="1080"/>
      <c r="S15" s="1076"/>
      <c r="T15" s="1079"/>
      <c r="U15" s="1079"/>
      <c r="V15" s="1081"/>
      <c r="W15" s="204"/>
      <c r="X15" s="824"/>
      <c r="Y15" s="162"/>
    </row>
    <row r="16" spans="2:27" s="698" customFormat="1" ht="15" x14ac:dyDescent="0.25">
      <c r="B16" s="697"/>
      <c r="C16" s="1074"/>
      <c r="D16" s="1074"/>
      <c r="E16" s="1074"/>
      <c r="F16" s="1074"/>
      <c r="G16" s="1074"/>
      <c r="H16" s="1074"/>
      <c r="I16" s="1074"/>
      <c r="J16" s="1074"/>
      <c r="K16" s="1075"/>
      <c r="L16" s="1077"/>
      <c r="M16" s="1328"/>
      <c r="N16" s="1076"/>
      <c r="O16" s="1078"/>
      <c r="P16" s="1076"/>
      <c r="Q16" s="1077"/>
      <c r="R16" s="1080"/>
      <c r="S16" s="1076"/>
      <c r="T16" s="1079"/>
      <c r="U16" s="1079"/>
      <c r="V16" s="1081"/>
      <c r="W16" s="699"/>
      <c r="X16" s="824"/>
    </row>
    <row r="17" spans="2:24" s="698" customFormat="1" ht="15" x14ac:dyDescent="0.25">
      <c r="B17" s="697"/>
      <c r="C17" s="1074"/>
      <c r="D17" s="1074"/>
      <c r="E17" s="1074"/>
      <c r="F17" s="1074"/>
      <c r="G17" s="1074"/>
      <c r="H17" s="1074"/>
      <c r="I17" s="1074"/>
      <c r="J17" s="1074"/>
      <c r="K17" s="1075"/>
      <c r="L17" s="1077"/>
      <c r="M17" s="1328"/>
      <c r="N17" s="1076"/>
      <c r="O17" s="1078"/>
      <c r="P17" s="1076"/>
      <c r="Q17" s="1077"/>
      <c r="R17" s="1080"/>
      <c r="S17" s="1076"/>
      <c r="T17" s="1079"/>
      <c r="U17" s="1079"/>
      <c r="V17" s="1081"/>
      <c r="W17" s="699"/>
      <c r="X17" s="824"/>
    </row>
    <row r="18" spans="2:24" s="698" customFormat="1" ht="15" x14ac:dyDescent="0.25">
      <c r="B18" s="697"/>
      <c r="C18" s="1074"/>
      <c r="D18" s="1074"/>
      <c r="E18" s="1074"/>
      <c r="F18" s="1074"/>
      <c r="G18" s="1074"/>
      <c r="H18" s="1074"/>
      <c r="I18" s="1074"/>
      <c r="J18" s="1074"/>
      <c r="K18" s="1075"/>
      <c r="L18" s="1077"/>
      <c r="M18" s="1328"/>
      <c r="N18" s="1076"/>
      <c r="O18" s="1078"/>
      <c r="P18" s="1076"/>
      <c r="Q18" s="1077"/>
      <c r="R18" s="1080"/>
      <c r="S18" s="1076"/>
      <c r="T18" s="1079"/>
      <c r="U18" s="1079"/>
      <c r="V18" s="1082"/>
      <c r="W18" s="699"/>
      <c r="X18" s="824"/>
    </row>
    <row r="19" spans="2:24" s="698" customFormat="1" ht="15" x14ac:dyDescent="0.25">
      <c r="B19" s="697"/>
      <c r="C19" s="1074"/>
      <c r="D19" s="1074"/>
      <c r="E19" s="1074"/>
      <c r="F19" s="1074"/>
      <c r="G19" s="1074"/>
      <c r="H19" s="1074"/>
      <c r="I19" s="1074"/>
      <c r="J19" s="1074"/>
      <c r="K19" s="1075"/>
      <c r="L19" s="1077"/>
      <c r="M19" s="1328"/>
      <c r="N19" s="1076"/>
      <c r="O19" s="1078"/>
      <c r="P19" s="1076"/>
      <c r="Q19" s="1077"/>
      <c r="R19" s="1080"/>
      <c r="S19" s="1076"/>
      <c r="T19" s="1079"/>
      <c r="U19" s="1079"/>
      <c r="V19" s="1082"/>
      <c r="W19" s="699"/>
      <c r="X19" s="824"/>
    </row>
    <row r="20" spans="2:24" s="698" customFormat="1" ht="15" x14ac:dyDescent="0.25">
      <c r="B20" s="697"/>
      <c r="C20" s="1074"/>
      <c r="D20" s="1074"/>
      <c r="E20" s="1074"/>
      <c r="F20" s="1074"/>
      <c r="G20" s="1074"/>
      <c r="H20" s="1074"/>
      <c r="I20" s="1074"/>
      <c r="J20" s="1074"/>
      <c r="K20" s="1075"/>
      <c r="L20" s="1077"/>
      <c r="M20" s="1328"/>
      <c r="N20" s="1076"/>
      <c r="O20" s="1078"/>
      <c r="P20" s="1076"/>
      <c r="Q20" s="1077"/>
      <c r="R20" s="1080"/>
      <c r="S20" s="1076"/>
      <c r="T20" s="1079"/>
      <c r="U20" s="1079"/>
      <c r="V20" s="1082"/>
      <c r="W20" s="699"/>
      <c r="X20" s="824"/>
    </row>
    <row r="21" spans="2:24" s="698" customFormat="1" ht="15" x14ac:dyDescent="0.25">
      <c r="B21" s="697"/>
      <c r="C21" s="1074"/>
      <c r="D21" s="1074"/>
      <c r="E21" s="1074"/>
      <c r="F21" s="1074"/>
      <c r="G21" s="1074"/>
      <c r="H21" s="1074"/>
      <c r="I21" s="1074"/>
      <c r="J21" s="1074"/>
      <c r="K21" s="1075"/>
      <c r="L21" s="1077"/>
      <c r="M21" s="1328"/>
      <c r="N21" s="1076"/>
      <c r="O21" s="1078"/>
      <c r="P21" s="1076"/>
      <c r="Q21" s="1077"/>
      <c r="R21" s="1080"/>
      <c r="S21" s="1076"/>
      <c r="T21" s="1079"/>
      <c r="U21" s="1079"/>
      <c r="V21" s="1082"/>
      <c r="W21" s="699"/>
      <c r="X21" s="824"/>
    </row>
    <row r="22" spans="2:24" s="698" customFormat="1" ht="15.75" x14ac:dyDescent="0.25">
      <c r="B22" s="697"/>
      <c r="C22" s="2824" t="s">
        <v>916</v>
      </c>
      <c r="D22" s="2825"/>
      <c r="E22" s="2825"/>
      <c r="F22" s="2825"/>
      <c r="G22" s="2825"/>
      <c r="H22" s="2825"/>
      <c r="I22" s="2825"/>
      <c r="J22" s="2825"/>
      <c r="K22" s="2825"/>
      <c r="L22" s="2825"/>
      <c r="M22" s="2825"/>
      <c r="N22" s="2825"/>
      <c r="O22" s="2825"/>
      <c r="P22" s="2825"/>
      <c r="Q22" s="2825"/>
      <c r="R22" s="2825"/>
      <c r="S22" s="2825"/>
      <c r="T22" s="2825"/>
      <c r="U22" s="2825"/>
      <c r="V22" s="2826"/>
      <c r="W22" s="699"/>
      <c r="X22" s="824"/>
    </row>
    <row r="23" spans="2:24" s="698" customFormat="1" ht="15" x14ac:dyDescent="0.25">
      <c r="B23" s="697"/>
      <c r="C23" s="1074"/>
      <c r="D23" s="1074"/>
      <c r="E23" s="1074"/>
      <c r="F23" s="1074"/>
      <c r="G23" s="1074"/>
      <c r="H23" s="1074"/>
      <c r="I23" s="1074"/>
      <c r="J23" s="1074"/>
      <c r="K23" s="1075"/>
      <c r="L23" s="1077"/>
      <c r="M23" s="1328"/>
      <c r="N23" s="1076"/>
      <c r="O23" s="1078"/>
      <c r="P23" s="1076"/>
      <c r="Q23" s="1077"/>
      <c r="R23" s="1080"/>
      <c r="S23" s="1076"/>
      <c r="T23" s="1079"/>
      <c r="U23" s="1079"/>
      <c r="V23" s="1082"/>
      <c r="W23" s="699"/>
      <c r="X23" s="824"/>
    </row>
    <row r="24" spans="2:24" s="698" customFormat="1" ht="15" x14ac:dyDescent="0.25">
      <c r="B24" s="697"/>
      <c r="C24" s="1074"/>
      <c r="D24" s="1074"/>
      <c r="E24" s="1074"/>
      <c r="F24" s="1074"/>
      <c r="G24" s="1074"/>
      <c r="H24" s="1074"/>
      <c r="I24" s="1074"/>
      <c r="J24" s="1074"/>
      <c r="K24" s="1075"/>
      <c r="L24" s="1077"/>
      <c r="M24" s="1328"/>
      <c r="N24" s="1076"/>
      <c r="O24" s="1078"/>
      <c r="P24" s="1076"/>
      <c r="Q24" s="1077"/>
      <c r="R24" s="1080"/>
      <c r="S24" s="1076"/>
      <c r="T24" s="1079"/>
      <c r="U24" s="1079"/>
      <c r="V24" s="1082"/>
      <c r="W24" s="699"/>
      <c r="X24" s="824"/>
    </row>
    <row r="25" spans="2:24" s="698" customFormat="1" ht="15" x14ac:dyDescent="0.25">
      <c r="B25" s="697"/>
      <c r="C25" s="1074"/>
      <c r="D25" s="1074"/>
      <c r="E25" s="1074"/>
      <c r="F25" s="1074"/>
      <c r="G25" s="1074"/>
      <c r="H25" s="1074"/>
      <c r="I25" s="1074"/>
      <c r="J25" s="1074"/>
      <c r="K25" s="1075"/>
      <c r="L25" s="1077"/>
      <c r="M25" s="1328"/>
      <c r="N25" s="1076"/>
      <c r="O25" s="1078"/>
      <c r="P25" s="1076"/>
      <c r="Q25" s="1077"/>
      <c r="R25" s="1080"/>
      <c r="S25" s="1076"/>
      <c r="T25" s="1079"/>
      <c r="U25" s="1079"/>
      <c r="V25" s="1082"/>
      <c r="W25" s="699"/>
      <c r="X25" s="823" t="s">
        <v>452</v>
      </c>
    </row>
    <row r="26" spans="2:24" s="698" customFormat="1" ht="15" x14ac:dyDescent="0.25">
      <c r="B26" s="697"/>
      <c r="C26" s="1074"/>
      <c r="D26" s="1074"/>
      <c r="E26" s="1074"/>
      <c r="F26" s="1074"/>
      <c r="G26" s="1074"/>
      <c r="H26" s="1074"/>
      <c r="I26" s="1074"/>
      <c r="J26" s="1074"/>
      <c r="K26" s="1075"/>
      <c r="L26" s="1077"/>
      <c r="M26" s="1328"/>
      <c r="N26" s="1076"/>
      <c r="O26" s="1078"/>
      <c r="P26" s="1076"/>
      <c r="Q26" s="1077"/>
      <c r="R26" s="1080"/>
      <c r="S26" s="1076"/>
      <c r="T26" s="1079"/>
      <c r="U26" s="1079"/>
      <c r="V26" s="1082"/>
      <c r="W26" s="699"/>
      <c r="X26" s="702" t="s">
        <v>374</v>
      </c>
    </row>
    <row r="27" spans="2:24" s="698" customFormat="1" ht="15" x14ac:dyDescent="0.25">
      <c r="B27" s="697"/>
      <c r="C27" s="1074"/>
      <c r="D27" s="1074"/>
      <c r="E27" s="1074"/>
      <c r="F27" s="1074"/>
      <c r="G27" s="1074"/>
      <c r="H27" s="1074"/>
      <c r="I27" s="1074"/>
      <c r="J27" s="1074"/>
      <c r="K27" s="1075"/>
      <c r="L27" s="1077"/>
      <c r="M27" s="1328"/>
      <c r="N27" s="1076"/>
      <c r="O27" s="1078"/>
      <c r="P27" s="1076"/>
      <c r="Q27" s="1077"/>
      <c r="R27" s="1080"/>
      <c r="S27" s="1076"/>
      <c r="T27" s="1079"/>
      <c r="U27" s="1079"/>
      <c r="V27" s="1082"/>
      <c r="W27" s="699"/>
      <c r="X27" s="702" t="s">
        <v>373</v>
      </c>
    </row>
    <row r="28" spans="2:24" s="698" customFormat="1" ht="15" x14ac:dyDescent="0.25">
      <c r="B28" s="697"/>
      <c r="C28" s="1074"/>
      <c r="D28" s="1074"/>
      <c r="E28" s="1074"/>
      <c r="F28" s="1074"/>
      <c r="G28" s="1074"/>
      <c r="H28" s="1074"/>
      <c r="I28" s="1074"/>
      <c r="J28" s="1074"/>
      <c r="K28" s="1075"/>
      <c r="L28" s="1077"/>
      <c r="M28" s="1328"/>
      <c r="N28" s="1076"/>
      <c r="O28" s="1078"/>
      <c r="P28" s="1076"/>
      <c r="Q28" s="1077"/>
      <c r="R28" s="1080"/>
      <c r="S28" s="1076"/>
      <c r="T28" s="1079"/>
      <c r="U28" s="1079"/>
      <c r="V28" s="1082"/>
      <c r="W28" s="699"/>
      <c r="X28" s="702" t="s">
        <v>375</v>
      </c>
    </row>
    <row r="29" spans="2:24" s="698" customFormat="1" ht="15" x14ac:dyDescent="0.25">
      <c r="B29" s="697"/>
      <c r="C29" s="1074"/>
      <c r="D29" s="1074"/>
      <c r="E29" s="1074"/>
      <c r="F29" s="1074"/>
      <c r="G29" s="1074"/>
      <c r="H29" s="1074"/>
      <c r="I29" s="1074"/>
      <c r="J29" s="1074"/>
      <c r="K29" s="1075"/>
      <c r="L29" s="1077"/>
      <c r="M29" s="1328"/>
      <c r="N29" s="1076"/>
      <c r="O29" s="1078"/>
      <c r="P29" s="1076"/>
      <c r="Q29" s="1077"/>
      <c r="R29" s="1080"/>
      <c r="S29" s="1076"/>
      <c r="T29" s="1079"/>
      <c r="U29" s="1079"/>
      <c r="V29" s="1082"/>
      <c r="W29" s="699"/>
      <c r="X29" s="702" t="s">
        <v>214</v>
      </c>
    </row>
    <row r="30" spans="2:24" s="702" customFormat="1" ht="15" x14ac:dyDescent="0.25">
      <c r="B30" s="700"/>
      <c r="C30" s="1074"/>
      <c r="D30" s="1074"/>
      <c r="E30" s="1074"/>
      <c r="F30" s="1074"/>
      <c r="G30" s="1074"/>
      <c r="H30" s="1074"/>
      <c r="I30" s="1074"/>
      <c r="J30" s="1074"/>
      <c r="K30" s="1075"/>
      <c r="L30" s="1077"/>
      <c r="M30" s="1328"/>
      <c r="N30" s="1076"/>
      <c r="O30" s="1078"/>
      <c r="P30" s="1076"/>
      <c r="Q30" s="1077"/>
      <c r="R30" s="1080"/>
      <c r="S30" s="1076"/>
      <c r="T30" s="1079"/>
      <c r="U30" s="1079"/>
      <c r="V30" s="1082"/>
      <c r="W30" s="701"/>
    </row>
    <row r="31" spans="2:24" s="702" customFormat="1" ht="15" x14ac:dyDescent="0.25">
      <c r="B31" s="700"/>
      <c r="C31" s="1074"/>
      <c r="D31" s="1074"/>
      <c r="E31" s="1074"/>
      <c r="F31" s="1074"/>
      <c r="G31" s="1074"/>
      <c r="H31" s="1074"/>
      <c r="I31" s="1074"/>
      <c r="J31" s="1074"/>
      <c r="K31" s="1075"/>
      <c r="L31" s="1077"/>
      <c r="M31" s="1328"/>
      <c r="N31" s="1076"/>
      <c r="O31" s="1078"/>
      <c r="P31" s="1076"/>
      <c r="Q31" s="1077"/>
      <c r="R31" s="1080"/>
      <c r="S31" s="1076"/>
      <c r="T31" s="1079"/>
      <c r="U31" s="1079"/>
      <c r="V31" s="1082"/>
      <c r="W31" s="701"/>
    </row>
    <row r="32" spans="2:24" s="702" customFormat="1" ht="15.75" x14ac:dyDescent="0.25">
      <c r="B32" s="700"/>
      <c r="C32" s="1087"/>
      <c r="D32" s="1088"/>
      <c r="E32" s="1089"/>
      <c r="F32" s="1088"/>
      <c r="G32" s="1089"/>
      <c r="H32" s="1089"/>
      <c r="I32" s="1090"/>
      <c r="J32" s="1091"/>
      <c r="K32" s="1092"/>
      <c r="L32" s="1093"/>
      <c r="M32" s="1093"/>
      <c r="N32" s="1093"/>
      <c r="O32" s="1094">
        <f>SUM(O15:O31)</f>
        <v>0</v>
      </c>
      <c r="P32" s="1359"/>
      <c r="Q32" s="1359"/>
      <c r="R32" s="1359"/>
      <c r="S32" s="1359"/>
      <c r="T32" s="1359"/>
      <c r="U32" s="1094">
        <f>SUM(U15:U31)</f>
        <v>0</v>
      </c>
      <c r="V32" s="1095"/>
      <c r="W32" s="701"/>
    </row>
    <row r="33" spans="2:23" x14ac:dyDescent="0.2">
      <c r="B33" s="681"/>
      <c r="C33" s="575"/>
      <c r="D33" s="575"/>
      <c r="E33" s="575"/>
      <c r="F33" s="575"/>
      <c r="G33" s="579"/>
      <c r="H33" s="579"/>
      <c r="I33" s="575"/>
      <c r="J33" s="575"/>
      <c r="K33" s="675"/>
      <c r="L33" s="575"/>
      <c r="M33" s="575"/>
      <c r="N33" s="575"/>
      <c r="O33" s="575"/>
      <c r="P33" s="575"/>
      <c r="Q33" s="575"/>
      <c r="R33" s="575"/>
      <c r="S33" s="575"/>
      <c r="T33" s="575"/>
      <c r="U33" s="575"/>
      <c r="V33" s="703" t="s">
        <v>280</v>
      </c>
      <c r="W33" s="682"/>
    </row>
    <row r="34" spans="2:23" x14ac:dyDescent="0.2">
      <c r="B34" s="681"/>
      <c r="C34" s="575"/>
      <c r="D34" s="575"/>
      <c r="E34" s="575"/>
      <c r="F34" s="575"/>
      <c r="G34" s="579"/>
      <c r="H34" s="579"/>
      <c r="I34" s="575"/>
      <c r="J34" s="575"/>
      <c r="K34" s="675"/>
      <c r="L34" s="575"/>
      <c r="M34" s="575"/>
      <c r="N34" s="575"/>
      <c r="O34" s="575"/>
      <c r="P34" s="575"/>
      <c r="Q34" s="575"/>
      <c r="R34" s="575"/>
      <c r="S34" s="575"/>
      <c r="T34" s="575"/>
      <c r="U34" s="575"/>
      <c r="V34" s="703"/>
      <c r="W34" s="682"/>
    </row>
    <row r="35" spans="2:23" x14ac:dyDescent="0.2">
      <c r="B35" s="681"/>
      <c r="C35" s="575"/>
      <c r="D35" s="575"/>
      <c r="E35" s="575"/>
      <c r="F35" s="575"/>
      <c r="G35" s="579"/>
      <c r="H35" s="579"/>
      <c r="I35" s="575"/>
      <c r="J35" s="575"/>
      <c r="K35" s="675"/>
      <c r="L35" s="575"/>
      <c r="M35" s="575"/>
      <c r="N35" s="575"/>
      <c r="O35" s="575"/>
      <c r="P35" s="575"/>
      <c r="Q35" s="575"/>
      <c r="R35" s="575"/>
      <c r="S35" s="575"/>
      <c r="T35" s="575"/>
      <c r="U35" s="575"/>
      <c r="V35" s="703"/>
      <c r="W35" s="682"/>
    </row>
    <row r="36" spans="2:23" ht="15" x14ac:dyDescent="0.25">
      <c r="B36" s="681"/>
      <c r="C36" s="575"/>
      <c r="D36" s="575"/>
      <c r="E36" s="575"/>
      <c r="F36" s="2817" t="s">
        <v>917</v>
      </c>
      <c r="G36" s="2817"/>
      <c r="H36" s="2817"/>
      <c r="I36" s="2817"/>
      <c r="J36" s="2817"/>
      <c r="K36" s="1084"/>
      <c r="L36" s="1085"/>
      <c r="M36" s="2817" t="s">
        <v>918</v>
      </c>
      <c r="N36" s="2817"/>
      <c r="O36" s="2817"/>
      <c r="P36" s="1085"/>
      <c r="Q36" s="1085"/>
      <c r="R36" s="2817" t="s">
        <v>919</v>
      </c>
      <c r="S36" s="2817"/>
      <c r="T36" s="2817"/>
      <c r="U36" s="575"/>
      <c r="V36" s="675"/>
      <c r="W36" s="682"/>
    </row>
    <row r="37" spans="2:23" s="171" customFormat="1" ht="14.25" x14ac:dyDescent="0.2">
      <c r="B37" s="527"/>
      <c r="C37" s="528"/>
      <c r="D37" s="704"/>
      <c r="E37" s="704"/>
      <c r="F37" s="2686" t="str">
        <f>'Datos Generales'!C16</f>
        <v>Preparado por</v>
      </c>
      <c r="G37" s="2686"/>
      <c r="H37" s="2686"/>
      <c r="I37" s="2686"/>
      <c r="J37" s="2686"/>
      <c r="K37" s="532"/>
      <c r="L37" s="532"/>
      <c r="M37" s="2815" t="str">
        <f>'Datos Generales'!D16</f>
        <v>Revisado por</v>
      </c>
      <c r="N37" s="2815"/>
      <c r="O37" s="2815"/>
      <c r="P37" s="532"/>
      <c r="Q37" s="532"/>
      <c r="R37" s="2815" t="str">
        <f>'Datos Generales'!E16</f>
        <v>Autorizado por</v>
      </c>
      <c r="S37" s="2815"/>
      <c r="T37" s="2815"/>
      <c r="U37" s="525"/>
      <c r="V37" s="529"/>
      <c r="W37" s="530"/>
    </row>
    <row r="38" spans="2:23" s="95" customFormat="1" ht="22.5" customHeight="1" x14ac:dyDescent="0.25">
      <c r="B38" s="243"/>
      <c r="C38" s="266"/>
      <c r="D38" s="1086"/>
      <c r="F38" s="2817" t="s">
        <v>920</v>
      </c>
      <c r="G38" s="2817"/>
      <c r="H38" s="2817"/>
      <c r="I38" s="2817"/>
      <c r="J38" s="2817"/>
      <c r="K38" s="266"/>
      <c r="L38" s="266"/>
      <c r="M38" s="2816" t="s">
        <v>921</v>
      </c>
      <c r="N38" s="2816"/>
      <c r="O38" s="2816"/>
      <c r="P38" s="266"/>
      <c r="Q38" s="266"/>
      <c r="R38" s="2816" t="s">
        <v>922</v>
      </c>
      <c r="S38" s="2816"/>
      <c r="T38" s="2816"/>
      <c r="U38" s="266"/>
      <c r="V38" s="639"/>
      <c r="W38" s="244"/>
    </row>
    <row r="39" spans="2:23" s="535" customFormat="1" ht="14.25" x14ac:dyDescent="0.2">
      <c r="B39" s="531"/>
      <c r="C39" s="532"/>
      <c r="D39" s="705"/>
      <c r="F39" s="2814" t="str">
        <f>'Datos Generales'!C17</f>
        <v>Puesto que ocupa</v>
      </c>
      <c r="G39" s="2814"/>
      <c r="H39" s="2814"/>
      <c r="I39" s="2814"/>
      <c r="J39" s="2814"/>
      <c r="K39" s="528"/>
      <c r="L39" s="528"/>
      <c r="M39" s="2814" t="str">
        <f>'Datos Generales'!D17</f>
        <v>Puesto que ocupa</v>
      </c>
      <c r="N39" s="2814"/>
      <c r="O39" s="2814"/>
      <c r="P39" s="528"/>
      <c r="Q39" s="528"/>
      <c r="R39" s="2814" t="str">
        <f>'Datos Generales'!E17</f>
        <v>Puesto que ocupa</v>
      </c>
      <c r="S39" s="2814"/>
      <c r="T39" s="2814"/>
      <c r="U39" s="532"/>
      <c r="V39" s="533"/>
      <c r="W39" s="534"/>
    </row>
    <row r="40" spans="2:23" s="171" customFormat="1" ht="21" customHeight="1" x14ac:dyDescent="0.25">
      <c r="B40" s="527"/>
      <c r="C40" s="528"/>
      <c r="D40" s="528"/>
      <c r="F40" s="2684">
        <v>45296</v>
      </c>
      <c r="G40" s="2684"/>
      <c r="H40" s="2684"/>
      <c r="I40" s="2684"/>
      <c r="J40" s="2684"/>
      <c r="K40" s="537"/>
      <c r="L40" s="537"/>
      <c r="M40" s="2684">
        <v>45296</v>
      </c>
      <c r="N40" s="2684"/>
      <c r="O40" s="2684"/>
      <c r="P40" s="537"/>
      <c r="Q40" s="537"/>
      <c r="R40" s="2684">
        <v>45302</v>
      </c>
      <c r="S40" s="2684"/>
      <c r="T40" s="2684"/>
      <c r="U40" s="528"/>
      <c r="V40" s="529"/>
      <c r="W40" s="530"/>
    </row>
    <row r="41" spans="2:23" s="540" customFormat="1" ht="14.25" x14ac:dyDescent="0.2">
      <c r="B41" s="536"/>
      <c r="C41" s="537"/>
      <c r="D41" s="537"/>
      <c r="F41" s="2686" t="s">
        <v>287</v>
      </c>
      <c r="G41" s="2686"/>
      <c r="H41" s="2686"/>
      <c r="I41" s="2686"/>
      <c r="J41" s="2686"/>
      <c r="K41" s="528"/>
      <c r="L41" s="528"/>
      <c r="M41" s="2814" t="s">
        <v>288</v>
      </c>
      <c r="N41" s="2814"/>
      <c r="O41" s="2814"/>
      <c r="P41" s="528"/>
      <c r="Q41" s="528"/>
      <c r="R41" s="2814" t="s">
        <v>300</v>
      </c>
      <c r="S41" s="2814"/>
      <c r="T41" s="2814"/>
      <c r="U41" s="537"/>
      <c r="V41" s="538"/>
      <c r="W41" s="539"/>
    </row>
    <row r="42" spans="2:23" s="171" customFormat="1" ht="14.25" x14ac:dyDescent="0.2">
      <c r="B42" s="527"/>
      <c r="C42" s="528"/>
      <c r="D42" s="528"/>
      <c r="U42" s="528"/>
      <c r="V42" s="529"/>
      <c r="W42" s="530"/>
    </row>
    <row r="43" spans="2:23" s="162" customFormat="1" ht="15" x14ac:dyDescent="0.25">
      <c r="B43" s="173"/>
      <c r="C43" s="174"/>
      <c r="D43" s="174"/>
      <c r="E43" s="174"/>
      <c r="F43" s="174"/>
      <c r="G43" s="174"/>
      <c r="H43" s="174"/>
      <c r="I43" s="174"/>
      <c r="J43" s="174"/>
      <c r="K43" s="174"/>
      <c r="L43" s="174"/>
      <c r="M43" s="174"/>
      <c r="N43" s="174"/>
      <c r="O43" s="174"/>
      <c r="P43" s="174"/>
      <c r="Q43" s="174"/>
      <c r="R43" s="174"/>
      <c r="S43" s="174"/>
      <c r="T43" s="174"/>
      <c r="U43" s="174"/>
      <c r="V43" s="246"/>
      <c r="W43" s="175"/>
    </row>
    <row r="44" spans="2:23" s="162" customFormat="1" ht="15" x14ac:dyDescent="0.25">
      <c r="V44" s="227"/>
    </row>
  </sheetData>
  <sheetProtection formatColumns="0" formatRows="0" insertColumns="0" insertRows="0"/>
  <mergeCells count="29">
    <mergeCell ref="M36:O36"/>
    <mergeCell ref="M38:O38"/>
    <mergeCell ref="R37:T37"/>
    <mergeCell ref="C7:V7"/>
    <mergeCell ref="C8:V8"/>
    <mergeCell ref="C9:V9"/>
    <mergeCell ref="C13:J13"/>
    <mergeCell ref="P13:P14"/>
    <mergeCell ref="R13:U13"/>
    <mergeCell ref="V13:V14"/>
    <mergeCell ref="H11:K11"/>
    <mergeCell ref="Q13:Q14"/>
    <mergeCell ref="K13:O13"/>
    <mergeCell ref="C22:V22"/>
    <mergeCell ref="R36:T36"/>
    <mergeCell ref="F36:J36"/>
    <mergeCell ref="F40:J40"/>
    <mergeCell ref="M40:O40"/>
    <mergeCell ref="R40:T40"/>
    <mergeCell ref="F41:J41"/>
    <mergeCell ref="M41:O41"/>
    <mergeCell ref="R41:T41"/>
    <mergeCell ref="R39:T39"/>
    <mergeCell ref="F37:J37"/>
    <mergeCell ref="F39:J39"/>
    <mergeCell ref="M37:O37"/>
    <mergeCell ref="M39:O39"/>
    <mergeCell ref="R38:T38"/>
    <mergeCell ref="F38:J38"/>
  </mergeCells>
  <dataValidations count="2">
    <dataValidation type="list" allowBlank="1" showInputMessage="1" showErrorMessage="1" sqref="R15:R21 R23:R31">
      <formula1>"Institución Pública Gobierno Central,Institución Pública Descentralizada,Institución del Gobierno Central,Persona Física"</formula1>
    </dataValidation>
    <dataValidation type="list" allowBlank="1" showInputMessage="1" showErrorMessage="1" errorTitle="Entrada no válida" error="Selecciona la entidad/persona de la lista" promptTitle="Tipo de entidad/persona" prompt="Seleccione el tipo de entidad/persona" sqref="R14">
      <formula1>$X$25:$X$29</formula1>
    </dataValidation>
  </dataValidations>
  <printOptions horizontalCentered="1"/>
  <pageMargins left="0" right="0" top="0.15748031496062992" bottom="0.19685039370078741" header="0.11811023622047245" footer="0.11811023622047245"/>
  <pageSetup paperSize="5" scale="70" orientation="landscape" r:id="rId1"/>
  <headerFooter>
    <oddFooter>&amp;R&amp;P/&amp;N  &amp;D  &amp;T</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8"/>
  <sheetViews>
    <sheetView showGridLines="0" zoomScaleNormal="100" zoomScaleSheetLayoutView="75" workbookViewId="0">
      <selection activeCell="F29" sqref="F29:H29"/>
    </sheetView>
  </sheetViews>
  <sheetFormatPr baseColWidth="10" defaultRowHeight="15" x14ac:dyDescent="0.25"/>
  <cols>
    <col min="1" max="1" width="1.5703125" style="162" customWidth="1"/>
    <col min="2" max="2" width="2.42578125" style="162" customWidth="1"/>
    <col min="3" max="3" width="3.7109375" style="162" customWidth="1"/>
    <col min="4" max="4" width="9.85546875" style="162" customWidth="1"/>
    <col min="5" max="5" width="2.42578125" style="162" customWidth="1"/>
    <col min="6" max="6" width="7.42578125" style="162" customWidth="1"/>
    <col min="7" max="7" width="5.28515625" style="162" customWidth="1"/>
    <col min="8" max="8" width="11.85546875" style="162" customWidth="1"/>
    <col min="9" max="9" width="10.140625" style="162" customWidth="1"/>
    <col min="10" max="10" width="8.85546875" style="162" customWidth="1"/>
    <col min="11" max="11" width="1.28515625" style="162" customWidth="1"/>
    <col min="12" max="12" width="19.140625" style="162" customWidth="1"/>
    <col min="13" max="13" width="10.85546875" style="162" customWidth="1"/>
    <col min="14" max="14" width="14" style="162" customWidth="1"/>
    <col min="15" max="15" width="13.5703125" style="162" customWidth="1"/>
    <col min="16" max="16" width="13.85546875" style="162" customWidth="1"/>
    <col min="17" max="17" width="12.7109375" style="162" customWidth="1"/>
    <col min="18" max="18" width="11.85546875" style="162" customWidth="1"/>
    <col min="19" max="19" width="14.5703125" style="162" customWidth="1"/>
    <col min="20" max="20" width="0.85546875" style="162" customWidth="1"/>
    <col min="21" max="21" width="11.42578125" style="162"/>
    <col min="22" max="23" width="4.7109375" style="162" hidden="1" customWidth="1"/>
    <col min="24" max="24" width="5.28515625" style="162" hidden="1" customWidth="1"/>
    <col min="25" max="25" width="6.42578125" style="162" hidden="1" customWidth="1"/>
    <col min="26" max="26" width="5.85546875" style="162" hidden="1" customWidth="1"/>
    <col min="27" max="249" width="11.42578125" style="162"/>
    <col min="250" max="250" width="6" style="162" customWidth="1"/>
    <col min="251" max="251" width="11.7109375" style="162" customWidth="1"/>
    <col min="252" max="252" width="3" style="162" customWidth="1"/>
    <col min="253" max="253" width="3.5703125" style="162" customWidth="1"/>
    <col min="254" max="255" width="3" style="162" customWidth="1"/>
    <col min="256" max="256" width="11.42578125" style="162"/>
    <col min="257" max="257" width="9" style="162" customWidth="1"/>
    <col min="258" max="258" width="8.42578125" style="162" customWidth="1"/>
    <col min="259" max="260" width="3.42578125" style="162" customWidth="1"/>
    <col min="261" max="261" width="10.5703125" style="162" customWidth="1"/>
    <col min="262" max="262" width="11.140625" style="162" customWidth="1"/>
    <col min="263" max="265" width="3.42578125" style="162" customWidth="1"/>
    <col min="266" max="266" width="13.85546875" style="162" customWidth="1"/>
    <col min="267" max="269" width="3.42578125" style="162" customWidth="1"/>
    <col min="270" max="270" width="3.5703125" style="162" customWidth="1"/>
    <col min="271" max="275" width="10.7109375" style="162" customWidth="1"/>
    <col min="276" max="276" width="12" style="162" customWidth="1"/>
    <col min="277" max="505" width="11.42578125" style="162"/>
    <col min="506" max="506" width="6" style="162" customWidth="1"/>
    <col min="507" max="507" width="11.7109375" style="162" customWidth="1"/>
    <col min="508" max="508" width="3" style="162" customWidth="1"/>
    <col min="509" max="509" width="3.5703125" style="162" customWidth="1"/>
    <col min="510" max="511" width="3" style="162" customWidth="1"/>
    <col min="512" max="512" width="11.42578125" style="162"/>
    <col min="513" max="513" width="9" style="162" customWidth="1"/>
    <col min="514" max="514" width="8.42578125" style="162" customWidth="1"/>
    <col min="515" max="516" width="3.42578125" style="162" customWidth="1"/>
    <col min="517" max="517" width="10.5703125" style="162" customWidth="1"/>
    <col min="518" max="518" width="11.140625" style="162" customWidth="1"/>
    <col min="519" max="521" width="3.42578125" style="162" customWidth="1"/>
    <col min="522" max="522" width="13.85546875" style="162" customWidth="1"/>
    <col min="523" max="525" width="3.42578125" style="162" customWidth="1"/>
    <col min="526" max="526" width="3.5703125" style="162" customWidth="1"/>
    <col min="527" max="531" width="10.7109375" style="162" customWidth="1"/>
    <col min="532" max="532" width="12" style="162" customWidth="1"/>
    <col min="533" max="761" width="11.42578125" style="162"/>
    <col min="762" max="762" width="6" style="162" customWidth="1"/>
    <col min="763" max="763" width="11.7109375" style="162" customWidth="1"/>
    <col min="764" max="764" width="3" style="162" customWidth="1"/>
    <col min="765" max="765" width="3.5703125" style="162" customWidth="1"/>
    <col min="766" max="767" width="3" style="162" customWidth="1"/>
    <col min="768" max="768" width="11.42578125" style="162"/>
    <col min="769" max="769" width="9" style="162" customWidth="1"/>
    <col min="770" max="770" width="8.42578125" style="162" customWidth="1"/>
    <col min="771" max="772" width="3.42578125" style="162" customWidth="1"/>
    <col min="773" max="773" width="10.5703125" style="162" customWidth="1"/>
    <col min="774" max="774" width="11.140625" style="162" customWidth="1"/>
    <col min="775" max="777" width="3.42578125" style="162" customWidth="1"/>
    <col min="778" max="778" width="13.85546875" style="162" customWidth="1"/>
    <col min="779" max="781" width="3.42578125" style="162" customWidth="1"/>
    <col min="782" max="782" width="3.5703125" style="162" customWidth="1"/>
    <col min="783" max="787" width="10.7109375" style="162" customWidth="1"/>
    <col min="788" max="788" width="12" style="162" customWidth="1"/>
    <col min="789" max="1017" width="11.42578125" style="162"/>
    <col min="1018" max="1018" width="6" style="162" customWidth="1"/>
    <col min="1019" max="1019" width="11.7109375" style="162" customWidth="1"/>
    <col min="1020" max="1020" width="3" style="162" customWidth="1"/>
    <col min="1021" max="1021" width="3.5703125" style="162" customWidth="1"/>
    <col min="1022" max="1023" width="3" style="162" customWidth="1"/>
    <col min="1024" max="1024" width="11.42578125" style="162"/>
    <col min="1025" max="1025" width="9" style="162" customWidth="1"/>
    <col min="1026" max="1026" width="8.42578125" style="162" customWidth="1"/>
    <col min="1027" max="1028" width="3.42578125" style="162" customWidth="1"/>
    <col min="1029" max="1029" width="10.5703125" style="162" customWidth="1"/>
    <col min="1030" max="1030" width="11.140625" style="162" customWidth="1"/>
    <col min="1031" max="1033" width="3.42578125" style="162" customWidth="1"/>
    <col min="1034" max="1034" width="13.85546875" style="162" customWidth="1"/>
    <col min="1035" max="1037" width="3.42578125" style="162" customWidth="1"/>
    <col min="1038" max="1038" width="3.5703125" style="162" customWidth="1"/>
    <col min="1039" max="1043" width="10.7109375" style="162" customWidth="1"/>
    <col min="1044" max="1044" width="12" style="162" customWidth="1"/>
    <col min="1045" max="1273" width="11.42578125" style="162"/>
    <col min="1274" max="1274" width="6" style="162" customWidth="1"/>
    <col min="1275" max="1275" width="11.7109375" style="162" customWidth="1"/>
    <col min="1276" max="1276" width="3" style="162" customWidth="1"/>
    <col min="1277" max="1277" width="3.5703125" style="162" customWidth="1"/>
    <col min="1278" max="1279" width="3" style="162" customWidth="1"/>
    <col min="1280" max="1280" width="11.42578125" style="162"/>
    <col min="1281" max="1281" width="9" style="162" customWidth="1"/>
    <col min="1282" max="1282" width="8.42578125" style="162" customWidth="1"/>
    <col min="1283" max="1284" width="3.42578125" style="162" customWidth="1"/>
    <col min="1285" max="1285" width="10.5703125" style="162" customWidth="1"/>
    <col min="1286" max="1286" width="11.140625" style="162" customWidth="1"/>
    <col min="1287" max="1289" width="3.42578125" style="162" customWidth="1"/>
    <col min="1290" max="1290" width="13.85546875" style="162" customWidth="1"/>
    <col min="1291" max="1293" width="3.42578125" style="162" customWidth="1"/>
    <col min="1294" max="1294" width="3.5703125" style="162" customWidth="1"/>
    <col min="1295" max="1299" width="10.7109375" style="162" customWidth="1"/>
    <col min="1300" max="1300" width="12" style="162" customWidth="1"/>
    <col min="1301" max="1529" width="11.42578125" style="162"/>
    <col min="1530" max="1530" width="6" style="162" customWidth="1"/>
    <col min="1531" max="1531" width="11.7109375" style="162" customWidth="1"/>
    <col min="1532" max="1532" width="3" style="162" customWidth="1"/>
    <col min="1533" max="1533" width="3.5703125" style="162" customWidth="1"/>
    <col min="1534" max="1535" width="3" style="162" customWidth="1"/>
    <col min="1536" max="1536" width="11.42578125" style="162"/>
    <col min="1537" max="1537" width="9" style="162" customWidth="1"/>
    <col min="1538" max="1538" width="8.42578125" style="162" customWidth="1"/>
    <col min="1539" max="1540" width="3.42578125" style="162" customWidth="1"/>
    <col min="1541" max="1541" width="10.5703125" style="162" customWidth="1"/>
    <col min="1542" max="1542" width="11.140625" style="162" customWidth="1"/>
    <col min="1543" max="1545" width="3.42578125" style="162" customWidth="1"/>
    <col min="1546" max="1546" width="13.85546875" style="162" customWidth="1"/>
    <col min="1547" max="1549" width="3.42578125" style="162" customWidth="1"/>
    <col min="1550" max="1550" width="3.5703125" style="162" customWidth="1"/>
    <col min="1551" max="1555" width="10.7109375" style="162" customWidth="1"/>
    <col min="1556" max="1556" width="12" style="162" customWidth="1"/>
    <col min="1557" max="1785" width="11.42578125" style="162"/>
    <col min="1786" max="1786" width="6" style="162" customWidth="1"/>
    <col min="1787" max="1787" width="11.7109375" style="162" customWidth="1"/>
    <col min="1788" max="1788" width="3" style="162" customWidth="1"/>
    <col min="1789" max="1789" width="3.5703125" style="162" customWidth="1"/>
    <col min="1790" max="1791" width="3" style="162" customWidth="1"/>
    <col min="1792" max="1792" width="11.42578125" style="162"/>
    <col min="1793" max="1793" width="9" style="162" customWidth="1"/>
    <col min="1794" max="1794" width="8.42578125" style="162" customWidth="1"/>
    <col min="1795" max="1796" width="3.42578125" style="162" customWidth="1"/>
    <col min="1797" max="1797" width="10.5703125" style="162" customWidth="1"/>
    <col min="1798" max="1798" width="11.140625" style="162" customWidth="1"/>
    <col min="1799" max="1801" width="3.42578125" style="162" customWidth="1"/>
    <col min="1802" max="1802" width="13.85546875" style="162" customWidth="1"/>
    <col min="1803" max="1805" width="3.42578125" style="162" customWidth="1"/>
    <col min="1806" max="1806" width="3.5703125" style="162" customWidth="1"/>
    <col min="1807" max="1811" width="10.7109375" style="162" customWidth="1"/>
    <col min="1812" max="1812" width="12" style="162" customWidth="1"/>
    <col min="1813" max="2041" width="11.42578125" style="162"/>
    <col min="2042" max="2042" width="6" style="162" customWidth="1"/>
    <col min="2043" max="2043" width="11.7109375" style="162" customWidth="1"/>
    <col min="2044" max="2044" width="3" style="162" customWidth="1"/>
    <col min="2045" max="2045" width="3.5703125" style="162" customWidth="1"/>
    <col min="2046" max="2047" width="3" style="162" customWidth="1"/>
    <col min="2048" max="2048" width="11.42578125" style="162"/>
    <col min="2049" max="2049" width="9" style="162" customWidth="1"/>
    <col min="2050" max="2050" width="8.42578125" style="162" customWidth="1"/>
    <col min="2051" max="2052" width="3.42578125" style="162" customWidth="1"/>
    <col min="2053" max="2053" width="10.5703125" style="162" customWidth="1"/>
    <col min="2054" max="2054" width="11.140625" style="162" customWidth="1"/>
    <col min="2055" max="2057" width="3.42578125" style="162" customWidth="1"/>
    <col min="2058" max="2058" width="13.85546875" style="162" customWidth="1"/>
    <col min="2059" max="2061" width="3.42578125" style="162" customWidth="1"/>
    <col min="2062" max="2062" width="3.5703125" style="162" customWidth="1"/>
    <col min="2063" max="2067" width="10.7109375" style="162" customWidth="1"/>
    <col min="2068" max="2068" width="12" style="162" customWidth="1"/>
    <col min="2069" max="2297" width="11.42578125" style="162"/>
    <col min="2298" max="2298" width="6" style="162" customWidth="1"/>
    <col min="2299" max="2299" width="11.7109375" style="162" customWidth="1"/>
    <col min="2300" max="2300" width="3" style="162" customWidth="1"/>
    <col min="2301" max="2301" width="3.5703125" style="162" customWidth="1"/>
    <col min="2302" max="2303" width="3" style="162" customWidth="1"/>
    <col min="2304" max="2304" width="11.42578125" style="162"/>
    <col min="2305" max="2305" width="9" style="162" customWidth="1"/>
    <col min="2306" max="2306" width="8.42578125" style="162" customWidth="1"/>
    <col min="2307" max="2308" width="3.42578125" style="162" customWidth="1"/>
    <col min="2309" max="2309" width="10.5703125" style="162" customWidth="1"/>
    <col min="2310" max="2310" width="11.140625" style="162" customWidth="1"/>
    <col min="2311" max="2313" width="3.42578125" style="162" customWidth="1"/>
    <col min="2314" max="2314" width="13.85546875" style="162" customWidth="1"/>
    <col min="2315" max="2317" width="3.42578125" style="162" customWidth="1"/>
    <col min="2318" max="2318" width="3.5703125" style="162" customWidth="1"/>
    <col min="2319" max="2323" width="10.7109375" style="162" customWidth="1"/>
    <col min="2324" max="2324" width="12" style="162" customWidth="1"/>
    <col min="2325" max="2553" width="11.42578125" style="162"/>
    <col min="2554" max="2554" width="6" style="162" customWidth="1"/>
    <col min="2555" max="2555" width="11.7109375" style="162" customWidth="1"/>
    <col min="2556" max="2556" width="3" style="162" customWidth="1"/>
    <col min="2557" max="2557" width="3.5703125" style="162" customWidth="1"/>
    <col min="2558" max="2559" width="3" style="162" customWidth="1"/>
    <col min="2560" max="2560" width="11.42578125" style="162"/>
    <col min="2561" max="2561" width="9" style="162" customWidth="1"/>
    <col min="2562" max="2562" width="8.42578125" style="162" customWidth="1"/>
    <col min="2563" max="2564" width="3.42578125" style="162" customWidth="1"/>
    <col min="2565" max="2565" width="10.5703125" style="162" customWidth="1"/>
    <col min="2566" max="2566" width="11.140625" style="162" customWidth="1"/>
    <col min="2567" max="2569" width="3.42578125" style="162" customWidth="1"/>
    <col min="2570" max="2570" width="13.85546875" style="162" customWidth="1"/>
    <col min="2571" max="2573" width="3.42578125" style="162" customWidth="1"/>
    <col min="2574" max="2574" width="3.5703125" style="162" customWidth="1"/>
    <col min="2575" max="2579" width="10.7109375" style="162" customWidth="1"/>
    <col min="2580" max="2580" width="12" style="162" customWidth="1"/>
    <col min="2581" max="2809" width="11.42578125" style="162"/>
    <col min="2810" max="2810" width="6" style="162" customWidth="1"/>
    <col min="2811" max="2811" width="11.7109375" style="162" customWidth="1"/>
    <col min="2812" max="2812" width="3" style="162" customWidth="1"/>
    <col min="2813" max="2813" width="3.5703125" style="162" customWidth="1"/>
    <col min="2814" max="2815" width="3" style="162" customWidth="1"/>
    <col min="2816" max="2816" width="11.42578125" style="162"/>
    <col min="2817" max="2817" width="9" style="162" customWidth="1"/>
    <col min="2818" max="2818" width="8.42578125" style="162" customWidth="1"/>
    <col min="2819" max="2820" width="3.42578125" style="162" customWidth="1"/>
    <col min="2821" max="2821" width="10.5703125" style="162" customWidth="1"/>
    <col min="2822" max="2822" width="11.140625" style="162" customWidth="1"/>
    <col min="2823" max="2825" width="3.42578125" style="162" customWidth="1"/>
    <col min="2826" max="2826" width="13.85546875" style="162" customWidth="1"/>
    <col min="2827" max="2829" width="3.42578125" style="162" customWidth="1"/>
    <col min="2830" max="2830" width="3.5703125" style="162" customWidth="1"/>
    <col min="2831" max="2835" width="10.7109375" style="162" customWidth="1"/>
    <col min="2836" max="2836" width="12" style="162" customWidth="1"/>
    <col min="2837" max="3065" width="11.42578125" style="162"/>
    <col min="3066" max="3066" width="6" style="162" customWidth="1"/>
    <col min="3067" max="3067" width="11.7109375" style="162" customWidth="1"/>
    <col min="3068" max="3068" width="3" style="162" customWidth="1"/>
    <col min="3069" max="3069" width="3.5703125" style="162" customWidth="1"/>
    <col min="3070" max="3071" width="3" style="162" customWidth="1"/>
    <col min="3072" max="3072" width="11.42578125" style="162"/>
    <col min="3073" max="3073" width="9" style="162" customWidth="1"/>
    <col min="3074" max="3074" width="8.42578125" style="162" customWidth="1"/>
    <col min="3075" max="3076" width="3.42578125" style="162" customWidth="1"/>
    <col min="3077" max="3077" width="10.5703125" style="162" customWidth="1"/>
    <col min="3078" max="3078" width="11.140625" style="162" customWidth="1"/>
    <col min="3079" max="3081" width="3.42578125" style="162" customWidth="1"/>
    <col min="3082" max="3082" width="13.85546875" style="162" customWidth="1"/>
    <col min="3083" max="3085" width="3.42578125" style="162" customWidth="1"/>
    <col min="3086" max="3086" width="3.5703125" style="162" customWidth="1"/>
    <col min="3087" max="3091" width="10.7109375" style="162" customWidth="1"/>
    <col min="3092" max="3092" width="12" style="162" customWidth="1"/>
    <col min="3093" max="3321" width="11.42578125" style="162"/>
    <col min="3322" max="3322" width="6" style="162" customWidth="1"/>
    <col min="3323" max="3323" width="11.7109375" style="162" customWidth="1"/>
    <col min="3324" max="3324" width="3" style="162" customWidth="1"/>
    <col min="3325" max="3325" width="3.5703125" style="162" customWidth="1"/>
    <col min="3326" max="3327" width="3" style="162" customWidth="1"/>
    <col min="3328" max="3328" width="11.42578125" style="162"/>
    <col min="3329" max="3329" width="9" style="162" customWidth="1"/>
    <col min="3330" max="3330" width="8.42578125" style="162" customWidth="1"/>
    <col min="3331" max="3332" width="3.42578125" style="162" customWidth="1"/>
    <col min="3333" max="3333" width="10.5703125" style="162" customWidth="1"/>
    <col min="3334" max="3334" width="11.140625" style="162" customWidth="1"/>
    <col min="3335" max="3337" width="3.42578125" style="162" customWidth="1"/>
    <col min="3338" max="3338" width="13.85546875" style="162" customWidth="1"/>
    <col min="3339" max="3341" width="3.42578125" style="162" customWidth="1"/>
    <col min="3342" max="3342" width="3.5703125" style="162" customWidth="1"/>
    <col min="3343" max="3347" width="10.7109375" style="162" customWidth="1"/>
    <col min="3348" max="3348" width="12" style="162" customWidth="1"/>
    <col min="3349" max="3577" width="11.42578125" style="162"/>
    <col min="3578" max="3578" width="6" style="162" customWidth="1"/>
    <col min="3579" max="3579" width="11.7109375" style="162" customWidth="1"/>
    <col min="3580" max="3580" width="3" style="162" customWidth="1"/>
    <col min="3581" max="3581" width="3.5703125" style="162" customWidth="1"/>
    <col min="3582" max="3583" width="3" style="162" customWidth="1"/>
    <col min="3584" max="3584" width="11.42578125" style="162"/>
    <col min="3585" max="3585" width="9" style="162" customWidth="1"/>
    <col min="3586" max="3586" width="8.42578125" style="162" customWidth="1"/>
    <col min="3587" max="3588" width="3.42578125" style="162" customWidth="1"/>
    <col min="3589" max="3589" width="10.5703125" style="162" customWidth="1"/>
    <col min="3590" max="3590" width="11.140625" style="162" customWidth="1"/>
    <col min="3591" max="3593" width="3.42578125" style="162" customWidth="1"/>
    <col min="3594" max="3594" width="13.85546875" style="162" customWidth="1"/>
    <col min="3595" max="3597" width="3.42578125" style="162" customWidth="1"/>
    <col min="3598" max="3598" width="3.5703125" style="162" customWidth="1"/>
    <col min="3599" max="3603" width="10.7109375" style="162" customWidth="1"/>
    <col min="3604" max="3604" width="12" style="162" customWidth="1"/>
    <col min="3605" max="3833" width="11.42578125" style="162"/>
    <col min="3834" max="3834" width="6" style="162" customWidth="1"/>
    <col min="3835" max="3835" width="11.7109375" style="162" customWidth="1"/>
    <col min="3836" max="3836" width="3" style="162" customWidth="1"/>
    <col min="3837" max="3837" width="3.5703125" style="162" customWidth="1"/>
    <col min="3838" max="3839" width="3" style="162" customWidth="1"/>
    <col min="3840" max="3840" width="11.42578125" style="162"/>
    <col min="3841" max="3841" width="9" style="162" customWidth="1"/>
    <col min="3842" max="3842" width="8.42578125" style="162" customWidth="1"/>
    <col min="3843" max="3844" width="3.42578125" style="162" customWidth="1"/>
    <col min="3845" max="3845" width="10.5703125" style="162" customWidth="1"/>
    <col min="3846" max="3846" width="11.140625" style="162" customWidth="1"/>
    <col min="3847" max="3849" width="3.42578125" style="162" customWidth="1"/>
    <col min="3850" max="3850" width="13.85546875" style="162" customWidth="1"/>
    <col min="3851" max="3853" width="3.42578125" style="162" customWidth="1"/>
    <col min="3854" max="3854" width="3.5703125" style="162" customWidth="1"/>
    <col min="3855" max="3859" width="10.7109375" style="162" customWidth="1"/>
    <col min="3860" max="3860" width="12" style="162" customWidth="1"/>
    <col min="3861" max="4089" width="11.42578125" style="162"/>
    <col min="4090" max="4090" width="6" style="162" customWidth="1"/>
    <col min="4091" max="4091" width="11.7109375" style="162" customWidth="1"/>
    <col min="4092" max="4092" width="3" style="162" customWidth="1"/>
    <col min="4093" max="4093" width="3.5703125" style="162" customWidth="1"/>
    <col min="4094" max="4095" width="3" style="162" customWidth="1"/>
    <col min="4096" max="4096" width="11.42578125" style="162"/>
    <col min="4097" max="4097" width="9" style="162" customWidth="1"/>
    <col min="4098" max="4098" width="8.42578125" style="162" customWidth="1"/>
    <col min="4099" max="4100" width="3.42578125" style="162" customWidth="1"/>
    <col min="4101" max="4101" width="10.5703125" style="162" customWidth="1"/>
    <col min="4102" max="4102" width="11.140625" style="162" customWidth="1"/>
    <col min="4103" max="4105" width="3.42578125" style="162" customWidth="1"/>
    <col min="4106" max="4106" width="13.85546875" style="162" customWidth="1"/>
    <col min="4107" max="4109" width="3.42578125" style="162" customWidth="1"/>
    <col min="4110" max="4110" width="3.5703125" style="162" customWidth="1"/>
    <col min="4111" max="4115" width="10.7109375" style="162" customWidth="1"/>
    <col min="4116" max="4116" width="12" style="162" customWidth="1"/>
    <col min="4117" max="4345" width="11.42578125" style="162"/>
    <col min="4346" max="4346" width="6" style="162" customWidth="1"/>
    <col min="4347" max="4347" width="11.7109375" style="162" customWidth="1"/>
    <col min="4348" max="4348" width="3" style="162" customWidth="1"/>
    <col min="4349" max="4349" width="3.5703125" style="162" customWidth="1"/>
    <col min="4350" max="4351" width="3" style="162" customWidth="1"/>
    <col min="4352" max="4352" width="11.42578125" style="162"/>
    <col min="4353" max="4353" width="9" style="162" customWidth="1"/>
    <col min="4354" max="4354" width="8.42578125" style="162" customWidth="1"/>
    <col min="4355" max="4356" width="3.42578125" style="162" customWidth="1"/>
    <col min="4357" max="4357" width="10.5703125" style="162" customWidth="1"/>
    <col min="4358" max="4358" width="11.140625" style="162" customWidth="1"/>
    <col min="4359" max="4361" width="3.42578125" style="162" customWidth="1"/>
    <col min="4362" max="4362" width="13.85546875" style="162" customWidth="1"/>
    <col min="4363" max="4365" width="3.42578125" style="162" customWidth="1"/>
    <col min="4366" max="4366" width="3.5703125" style="162" customWidth="1"/>
    <col min="4367" max="4371" width="10.7109375" style="162" customWidth="1"/>
    <col min="4372" max="4372" width="12" style="162" customWidth="1"/>
    <col min="4373" max="4601" width="11.42578125" style="162"/>
    <col min="4602" max="4602" width="6" style="162" customWidth="1"/>
    <col min="4603" max="4603" width="11.7109375" style="162" customWidth="1"/>
    <col min="4604" max="4604" width="3" style="162" customWidth="1"/>
    <col min="4605" max="4605" width="3.5703125" style="162" customWidth="1"/>
    <col min="4606" max="4607" width="3" style="162" customWidth="1"/>
    <col min="4608" max="4608" width="11.42578125" style="162"/>
    <col min="4609" max="4609" width="9" style="162" customWidth="1"/>
    <col min="4610" max="4610" width="8.42578125" style="162" customWidth="1"/>
    <col min="4611" max="4612" width="3.42578125" style="162" customWidth="1"/>
    <col min="4613" max="4613" width="10.5703125" style="162" customWidth="1"/>
    <col min="4614" max="4614" width="11.140625" style="162" customWidth="1"/>
    <col min="4615" max="4617" width="3.42578125" style="162" customWidth="1"/>
    <col min="4618" max="4618" width="13.85546875" style="162" customWidth="1"/>
    <col min="4619" max="4621" width="3.42578125" style="162" customWidth="1"/>
    <col min="4622" max="4622" width="3.5703125" style="162" customWidth="1"/>
    <col min="4623" max="4627" width="10.7109375" style="162" customWidth="1"/>
    <col min="4628" max="4628" width="12" style="162" customWidth="1"/>
    <col min="4629" max="4857" width="11.42578125" style="162"/>
    <col min="4858" max="4858" width="6" style="162" customWidth="1"/>
    <col min="4859" max="4859" width="11.7109375" style="162" customWidth="1"/>
    <col min="4860" max="4860" width="3" style="162" customWidth="1"/>
    <col min="4861" max="4861" width="3.5703125" style="162" customWidth="1"/>
    <col min="4862" max="4863" width="3" style="162" customWidth="1"/>
    <col min="4864" max="4864" width="11.42578125" style="162"/>
    <col min="4865" max="4865" width="9" style="162" customWidth="1"/>
    <col min="4866" max="4866" width="8.42578125" style="162" customWidth="1"/>
    <col min="4867" max="4868" width="3.42578125" style="162" customWidth="1"/>
    <col min="4869" max="4869" width="10.5703125" style="162" customWidth="1"/>
    <col min="4870" max="4870" width="11.140625" style="162" customWidth="1"/>
    <col min="4871" max="4873" width="3.42578125" style="162" customWidth="1"/>
    <col min="4874" max="4874" width="13.85546875" style="162" customWidth="1"/>
    <col min="4875" max="4877" width="3.42578125" style="162" customWidth="1"/>
    <col min="4878" max="4878" width="3.5703125" style="162" customWidth="1"/>
    <col min="4879" max="4883" width="10.7109375" style="162" customWidth="1"/>
    <col min="4884" max="4884" width="12" style="162" customWidth="1"/>
    <col min="4885" max="5113" width="11.42578125" style="162"/>
    <col min="5114" max="5114" width="6" style="162" customWidth="1"/>
    <col min="5115" max="5115" width="11.7109375" style="162" customWidth="1"/>
    <col min="5116" max="5116" width="3" style="162" customWidth="1"/>
    <col min="5117" max="5117" width="3.5703125" style="162" customWidth="1"/>
    <col min="5118" max="5119" width="3" style="162" customWidth="1"/>
    <col min="5120" max="5120" width="11.42578125" style="162"/>
    <col min="5121" max="5121" width="9" style="162" customWidth="1"/>
    <col min="5122" max="5122" width="8.42578125" style="162" customWidth="1"/>
    <col min="5123" max="5124" width="3.42578125" style="162" customWidth="1"/>
    <col min="5125" max="5125" width="10.5703125" style="162" customWidth="1"/>
    <col min="5126" max="5126" width="11.140625" style="162" customWidth="1"/>
    <col min="5127" max="5129" width="3.42578125" style="162" customWidth="1"/>
    <col min="5130" max="5130" width="13.85546875" style="162" customWidth="1"/>
    <col min="5131" max="5133" width="3.42578125" style="162" customWidth="1"/>
    <col min="5134" max="5134" width="3.5703125" style="162" customWidth="1"/>
    <col min="5135" max="5139" width="10.7109375" style="162" customWidth="1"/>
    <col min="5140" max="5140" width="12" style="162" customWidth="1"/>
    <col min="5141" max="5369" width="11.42578125" style="162"/>
    <col min="5370" max="5370" width="6" style="162" customWidth="1"/>
    <col min="5371" max="5371" width="11.7109375" style="162" customWidth="1"/>
    <col min="5372" max="5372" width="3" style="162" customWidth="1"/>
    <col min="5373" max="5373" width="3.5703125" style="162" customWidth="1"/>
    <col min="5374" max="5375" width="3" style="162" customWidth="1"/>
    <col min="5376" max="5376" width="11.42578125" style="162"/>
    <col min="5377" max="5377" width="9" style="162" customWidth="1"/>
    <col min="5378" max="5378" width="8.42578125" style="162" customWidth="1"/>
    <col min="5379" max="5380" width="3.42578125" style="162" customWidth="1"/>
    <col min="5381" max="5381" width="10.5703125" style="162" customWidth="1"/>
    <col min="5382" max="5382" width="11.140625" style="162" customWidth="1"/>
    <col min="5383" max="5385" width="3.42578125" style="162" customWidth="1"/>
    <col min="5386" max="5386" width="13.85546875" style="162" customWidth="1"/>
    <col min="5387" max="5389" width="3.42578125" style="162" customWidth="1"/>
    <col min="5390" max="5390" width="3.5703125" style="162" customWidth="1"/>
    <col min="5391" max="5395" width="10.7109375" style="162" customWidth="1"/>
    <col min="5396" max="5396" width="12" style="162" customWidth="1"/>
    <col min="5397" max="5625" width="11.42578125" style="162"/>
    <col min="5626" max="5626" width="6" style="162" customWidth="1"/>
    <col min="5627" max="5627" width="11.7109375" style="162" customWidth="1"/>
    <col min="5628" max="5628" width="3" style="162" customWidth="1"/>
    <col min="5629" max="5629" width="3.5703125" style="162" customWidth="1"/>
    <col min="5630" max="5631" width="3" style="162" customWidth="1"/>
    <col min="5632" max="5632" width="11.42578125" style="162"/>
    <col min="5633" max="5633" width="9" style="162" customWidth="1"/>
    <col min="5634" max="5634" width="8.42578125" style="162" customWidth="1"/>
    <col min="5635" max="5636" width="3.42578125" style="162" customWidth="1"/>
    <col min="5637" max="5637" width="10.5703125" style="162" customWidth="1"/>
    <col min="5638" max="5638" width="11.140625" style="162" customWidth="1"/>
    <col min="5639" max="5641" width="3.42578125" style="162" customWidth="1"/>
    <col min="5642" max="5642" width="13.85546875" style="162" customWidth="1"/>
    <col min="5643" max="5645" width="3.42578125" style="162" customWidth="1"/>
    <col min="5646" max="5646" width="3.5703125" style="162" customWidth="1"/>
    <col min="5647" max="5651" width="10.7109375" style="162" customWidth="1"/>
    <col min="5652" max="5652" width="12" style="162" customWidth="1"/>
    <col min="5653" max="5881" width="11.42578125" style="162"/>
    <col min="5882" max="5882" width="6" style="162" customWidth="1"/>
    <col min="5883" max="5883" width="11.7109375" style="162" customWidth="1"/>
    <col min="5884" max="5884" width="3" style="162" customWidth="1"/>
    <col min="5885" max="5885" width="3.5703125" style="162" customWidth="1"/>
    <col min="5886" max="5887" width="3" style="162" customWidth="1"/>
    <col min="5888" max="5888" width="11.42578125" style="162"/>
    <col min="5889" max="5889" width="9" style="162" customWidth="1"/>
    <col min="5890" max="5890" width="8.42578125" style="162" customWidth="1"/>
    <col min="5891" max="5892" width="3.42578125" style="162" customWidth="1"/>
    <col min="5893" max="5893" width="10.5703125" style="162" customWidth="1"/>
    <col min="5894" max="5894" width="11.140625" style="162" customWidth="1"/>
    <col min="5895" max="5897" width="3.42578125" style="162" customWidth="1"/>
    <col min="5898" max="5898" width="13.85546875" style="162" customWidth="1"/>
    <col min="5899" max="5901" width="3.42578125" style="162" customWidth="1"/>
    <col min="5902" max="5902" width="3.5703125" style="162" customWidth="1"/>
    <col min="5903" max="5907" width="10.7109375" style="162" customWidth="1"/>
    <col min="5908" max="5908" width="12" style="162" customWidth="1"/>
    <col min="5909" max="6137" width="11.42578125" style="162"/>
    <col min="6138" max="6138" width="6" style="162" customWidth="1"/>
    <col min="6139" max="6139" width="11.7109375" style="162" customWidth="1"/>
    <col min="6140" max="6140" width="3" style="162" customWidth="1"/>
    <col min="6141" max="6141" width="3.5703125" style="162" customWidth="1"/>
    <col min="6142" max="6143" width="3" style="162" customWidth="1"/>
    <col min="6144" max="6144" width="11.42578125" style="162"/>
    <col min="6145" max="6145" width="9" style="162" customWidth="1"/>
    <col min="6146" max="6146" width="8.42578125" style="162" customWidth="1"/>
    <col min="6147" max="6148" width="3.42578125" style="162" customWidth="1"/>
    <col min="6149" max="6149" width="10.5703125" style="162" customWidth="1"/>
    <col min="6150" max="6150" width="11.140625" style="162" customWidth="1"/>
    <col min="6151" max="6153" width="3.42578125" style="162" customWidth="1"/>
    <col min="6154" max="6154" width="13.85546875" style="162" customWidth="1"/>
    <col min="6155" max="6157" width="3.42578125" style="162" customWidth="1"/>
    <col min="6158" max="6158" width="3.5703125" style="162" customWidth="1"/>
    <col min="6159" max="6163" width="10.7109375" style="162" customWidth="1"/>
    <col min="6164" max="6164" width="12" style="162" customWidth="1"/>
    <col min="6165" max="6393" width="11.42578125" style="162"/>
    <col min="6394" max="6394" width="6" style="162" customWidth="1"/>
    <col min="6395" max="6395" width="11.7109375" style="162" customWidth="1"/>
    <col min="6396" max="6396" width="3" style="162" customWidth="1"/>
    <col min="6397" max="6397" width="3.5703125" style="162" customWidth="1"/>
    <col min="6398" max="6399" width="3" style="162" customWidth="1"/>
    <col min="6400" max="6400" width="11.42578125" style="162"/>
    <col min="6401" max="6401" width="9" style="162" customWidth="1"/>
    <col min="6402" max="6402" width="8.42578125" style="162" customWidth="1"/>
    <col min="6403" max="6404" width="3.42578125" style="162" customWidth="1"/>
    <col min="6405" max="6405" width="10.5703125" style="162" customWidth="1"/>
    <col min="6406" max="6406" width="11.140625" style="162" customWidth="1"/>
    <col min="6407" max="6409" width="3.42578125" style="162" customWidth="1"/>
    <col min="6410" max="6410" width="13.85546875" style="162" customWidth="1"/>
    <col min="6411" max="6413" width="3.42578125" style="162" customWidth="1"/>
    <col min="6414" max="6414" width="3.5703125" style="162" customWidth="1"/>
    <col min="6415" max="6419" width="10.7109375" style="162" customWidth="1"/>
    <col min="6420" max="6420" width="12" style="162" customWidth="1"/>
    <col min="6421" max="6649" width="11.42578125" style="162"/>
    <col min="6650" max="6650" width="6" style="162" customWidth="1"/>
    <col min="6651" max="6651" width="11.7109375" style="162" customWidth="1"/>
    <col min="6652" max="6652" width="3" style="162" customWidth="1"/>
    <col min="6653" max="6653" width="3.5703125" style="162" customWidth="1"/>
    <col min="6654" max="6655" width="3" style="162" customWidth="1"/>
    <col min="6656" max="6656" width="11.42578125" style="162"/>
    <col min="6657" max="6657" width="9" style="162" customWidth="1"/>
    <col min="6658" max="6658" width="8.42578125" style="162" customWidth="1"/>
    <col min="6659" max="6660" width="3.42578125" style="162" customWidth="1"/>
    <col min="6661" max="6661" width="10.5703125" style="162" customWidth="1"/>
    <col min="6662" max="6662" width="11.140625" style="162" customWidth="1"/>
    <col min="6663" max="6665" width="3.42578125" style="162" customWidth="1"/>
    <col min="6666" max="6666" width="13.85546875" style="162" customWidth="1"/>
    <col min="6667" max="6669" width="3.42578125" style="162" customWidth="1"/>
    <col min="6670" max="6670" width="3.5703125" style="162" customWidth="1"/>
    <col min="6671" max="6675" width="10.7109375" style="162" customWidth="1"/>
    <col min="6676" max="6676" width="12" style="162" customWidth="1"/>
    <col min="6677" max="6905" width="11.42578125" style="162"/>
    <col min="6906" max="6906" width="6" style="162" customWidth="1"/>
    <col min="6907" max="6907" width="11.7109375" style="162" customWidth="1"/>
    <col min="6908" max="6908" width="3" style="162" customWidth="1"/>
    <col min="6909" max="6909" width="3.5703125" style="162" customWidth="1"/>
    <col min="6910" max="6911" width="3" style="162" customWidth="1"/>
    <col min="6912" max="6912" width="11.42578125" style="162"/>
    <col min="6913" max="6913" width="9" style="162" customWidth="1"/>
    <col min="6914" max="6914" width="8.42578125" style="162" customWidth="1"/>
    <col min="6915" max="6916" width="3.42578125" style="162" customWidth="1"/>
    <col min="6917" max="6917" width="10.5703125" style="162" customWidth="1"/>
    <col min="6918" max="6918" width="11.140625" style="162" customWidth="1"/>
    <col min="6919" max="6921" width="3.42578125" style="162" customWidth="1"/>
    <col min="6922" max="6922" width="13.85546875" style="162" customWidth="1"/>
    <col min="6923" max="6925" width="3.42578125" style="162" customWidth="1"/>
    <col min="6926" max="6926" width="3.5703125" style="162" customWidth="1"/>
    <col min="6927" max="6931" width="10.7109375" style="162" customWidth="1"/>
    <col min="6932" max="6932" width="12" style="162" customWidth="1"/>
    <col min="6933" max="7161" width="11.42578125" style="162"/>
    <col min="7162" max="7162" width="6" style="162" customWidth="1"/>
    <col min="7163" max="7163" width="11.7109375" style="162" customWidth="1"/>
    <col min="7164" max="7164" width="3" style="162" customWidth="1"/>
    <col min="7165" max="7165" width="3.5703125" style="162" customWidth="1"/>
    <col min="7166" max="7167" width="3" style="162" customWidth="1"/>
    <col min="7168" max="7168" width="11.42578125" style="162"/>
    <col min="7169" max="7169" width="9" style="162" customWidth="1"/>
    <col min="7170" max="7170" width="8.42578125" style="162" customWidth="1"/>
    <col min="7171" max="7172" width="3.42578125" style="162" customWidth="1"/>
    <col min="7173" max="7173" width="10.5703125" style="162" customWidth="1"/>
    <col min="7174" max="7174" width="11.140625" style="162" customWidth="1"/>
    <col min="7175" max="7177" width="3.42578125" style="162" customWidth="1"/>
    <col min="7178" max="7178" width="13.85546875" style="162" customWidth="1"/>
    <col min="7179" max="7181" width="3.42578125" style="162" customWidth="1"/>
    <col min="7182" max="7182" width="3.5703125" style="162" customWidth="1"/>
    <col min="7183" max="7187" width="10.7109375" style="162" customWidth="1"/>
    <col min="7188" max="7188" width="12" style="162" customWidth="1"/>
    <col min="7189" max="7417" width="11.42578125" style="162"/>
    <col min="7418" max="7418" width="6" style="162" customWidth="1"/>
    <col min="7419" max="7419" width="11.7109375" style="162" customWidth="1"/>
    <col min="7420" max="7420" width="3" style="162" customWidth="1"/>
    <col min="7421" max="7421" width="3.5703125" style="162" customWidth="1"/>
    <col min="7422" max="7423" width="3" style="162" customWidth="1"/>
    <col min="7424" max="7424" width="11.42578125" style="162"/>
    <col min="7425" max="7425" width="9" style="162" customWidth="1"/>
    <col min="7426" max="7426" width="8.42578125" style="162" customWidth="1"/>
    <col min="7427" max="7428" width="3.42578125" style="162" customWidth="1"/>
    <col min="7429" max="7429" width="10.5703125" style="162" customWidth="1"/>
    <col min="7430" max="7430" width="11.140625" style="162" customWidth="1"/>
    <col min="7431" max="7433" width="3.42578125" style="162" customWidth="1"/>
    <col min="7434" max="7434" width="13.85546875" style="162" customWidth="1"/>
    <col min="7435" max="7437" width="3.42578125" style="162" customWidth="1"/>
    <col min="7438" max="7438" width="3.5703125" style="162" customWidth="1"/>
    <col min="7439" max="7443" width="10.7109375" style="162" customWidth="1"/>
    <col min="7444" max="7444" width="12" style="162" customWidth="1"/>
    <col min="7445" max="7673" width="11.42578125" style="162"/>
    <col min="7674" max="7674" width="6" style="162" customWidth="1"/>
    <col min="7675" max="7675" width="11.7109375" style="162" customWidth="1"/>
    <col min="7676" max="7676" width="3" style="162" customWidth="1"/>
    <col min="7677" max="7677" width="3.5703125" style="162" customWidth="1"/>
    <col min="7678" max="7679" width="3" style="162" customWidth="1"/>
    <col min="7680" max="7680" width="11.42578125" style="162"/>
    <col min="7681" max="7681" width="9" style="162" customWidth="1"/>
    <col min="7682" max="7682" width="8.42578125" style="162" customWidth="1"/>
    <col min="7683" max="7684" width="3.42578125" style="162" customWidth="1"/>
    <col min="7685" max="7685" width="10.5703125" style="162" customWidth="1"/>
    <col min="7686" max="7686" width="11.140625" style="162" customWidth="1"/>
    <col min="7687" max="7689" width="3.42578125" style="162" customWidth="1"/>
    <col min="7690" max="7690" width="13.85546875" style="162" customWidth="1"/>
    <col min="7691" max="7693" width="3.42578125" style="162" customWidth="1"/>
    <col min="7694" max="7694" width="3.5703125" style="162" customWidth="1"/>
    <col min="7695" max="7699" width="10.7109375" style="162" customWidth="1"/>
    <col min="7700" max="7700" width="12" style="162" customWidth="1"/>
    <col min="7701" max="7929" width="11.42578125" style="162"/>
    <col min="7930" max="7930" width="6" style="162" customWidth="1"/>
    <col min="7931" max="7931" width="11.7109375" style="162" customWidth="1"/>
    <col min="7932" max="7932" width="3" style="162" customWidth="1"/>
    <col min="7933" max="7933" width="3.5703125" style="162" customWidth="1"/>
    <col min="7934" max="7935" width="3" style="162" customWidth="1"/>
    <col min="7936" max="7936" width="11.42578125" style="162"/>
    <col min="7937" max="7937" width="9" style="162" customWidth="1"/>
    <col min="7938" max="7938" width="8.42578125" style="162" customWidth="1"/>
    <col min="7939" max="7940" width="3.42578125" style="162" customWidth="1"/>
    <col min="7941" max="7941" width="10.5703125" style="162" customWidth="1"/>
    <col min="7942" max="7942" width="11.140625" style="162" customWidth="1"/>
    <col min="7943" max="7945" width="3.42578125" style="162" customWidth="1"/>
    <col min="7946" max="7946" width="13.85546875" style="162" customWidth="1"/>
    <col min="7947" max="7949" width="3.42578125" style="162" customWidth="1"/>
    <col min="7950" max="7950" width="3.5703125" style="162" customWidth="1"/>
    <col min="7951" max="7955" width="10.7109375" style="162" customWidth="1"/>
    <col min="7956" max="7956" width="12" style="162" customWidth="1"/>
    <col min="7957" max="8185" width="11.42578125" style="162"/>
    <col min="8186" max="8186" width="6" style="162" customWidth="1"/>
    <col min="8187" max="8187" width="11.7109375" style="162" customWidth="1"/>
    <col min="8188" max="8188" width="3" style="162" customWidth="1"/>
    <col min="8189" max="8189" width="3.5703125" style="162" customWidth="1"/>
    <col min="8190" max="8191" width="3" style="162" customWidth="1"/>
    <col min="8192" max="8192" width="11.42578125" style="162"/>
    <col min="8193" max="8193" width="9" style="162" customWidth="1"/>
    <col min="8194" max="8194" width="8.42578125" style="162" customWidth="1"/>
    <col min="8195" max="8196" width="3.42578125" style="162" customWidth="1"/>
    <col min="8197" max="8197" width="10.5703125" style="162" customWidth="1"/>
    <col min="8198" max="8198" width="11.140625" style="162" customWidth="1"/>
    <col min="8199" max="8201" width="3.42578125" style="162" customWidth="1"/>
    <col min="8202" max="8202" width="13.85546875" style="162" customWidth="1"/>
    <col min="8203" max="8205" width="3.42578125" style="162" customWidth="1"/>
    <col min="8206" max="8206" width="3.5703125" style="162" customWidth="1"/>
    <col min="8207" max="8211" width="10.7109375" style="162" customWidth="1"/>
    <col min="8212" max="8212" width="12" style="162" customWidth="1"/>
    <col min="8213" max="8441" width="11.42578125" style="162"/>
    <col min="8442" max="8442" width="6" style="162" customWidth="1"/>
    <col min="8443" max="8443" width="11.7109375" style="162" customWidth="1"/>
    <col min="8444" max="8444" width="3" style="162" customWidth="1"/>
    <col min="8445" max="8445" width="3.5703125" style="162" customWidth="1"/>
    <col min="8446" max="8447" width="3" style="162" customWidth="1"/>
    <col min="8448" max="8448" width="11.42578125" style="162"/>
    <col min="8449" max="8449" width="9" style="162" customWidth="1"/>
    <col min="8450" max="8450" width="8.42578125" style="162" customWidth="1"/>
    <col min="8451" max="8452" width="3.42578125" style="162" customWidth="1"/>
    <col min="8453" max="8453" width="10.5703125" style="162" customWidth="1"/>
    <col min="8454" max="8454" width="11.140625" style="162" customWidth="1"/>
    <col min="8455" max="8457" width="3.42578125" style="162" customWidth="1"/>
    <col min="8458" max="8458" width="13.85546875" style="162" customWidth="1"/>
    <col min="8459" max="8461" width="3.42578125" style="162" customWidth="1"/>
    <col min="8462" max="8462" width="3.5703125" style="162" customWidth="1"/>
    <col min="8463" max="8467" width="10.7109375" style="162" customWidth="1"/>
    <col min="8468" max="8468" width="12" style="162" customWidth="1"/>
    <col min="8469" max="8697" width="11.42578125" style="162"/>
    <col min="8698" max="8698" width="6" style="162" customWidth="1"/>
    <col min="8699" max="8699" width="11.7109375" style="162" customWidth="1"/>
    <col min="8700" max="8700" width="3" style="162" customWidth="1"/>
    <col min="8701" max="8701" width="3.5703125" style="162" customWidth="1"/>
    <col min="8702" max="8703" width="3" style="162" customWidth="1"/>
    <col min="8704" max="8704" width="11.42578125" style="162"/>
    <col min="8705" max="8705" width="9" style="162" customWidth="1"/>
    <col min="8706" max="8706" width="8.42578125" style="162" customWidth="1"/>
    <col min="8707" max="8708" width="3.42578125" style="162" customWidth="1"/>
    <col min="8709" max="8709" width="10.5703125" style="162" customWidth="1"/>
    <col min="8710" max="8710" width="11.140625" style="162" customWidth="1"/>
    <col min="8711" max="8713" width="3.42578125" style="162" customWidth="1"/>
    <col min="8714" max="8714" width="13.85546875" style="162" customWidth="1"/>
    <col min="8715" max="8717" width="3.42578125" style="162" customWidth="1"/>
    <col min="8718" max="8718" width="3.5703125" style="162" customWidth="1"/>
    <col min="8719" max="8723" width="10.7109375" style="162" customWidth="1"/>
    <col min="8724" max="8724" width="12" style="162" customWidth="1"/>
    <col min="8725" max="8953" width="11.42578125" style="162"/>
    <col min="8954" max="8954" width="6" style="162" customWidth="1"/>
    <col min="8955" max="8955" width="11.7109375" style="162" customWidth="1"/>
    <col min="8956" max="8956" width="3" style="162" customWidth="1"/>
    <col min="8957" max="8957" width="3.5703125" style="162" customWidth="1"/>
    <col min="8958" max="8959" width="3" style="162" customWidth="1"/>
    <col min="8960" max="8960" width="11.42578125" style="162"/>
    <col min="8961" max="8961" width="9" style="162" customWidth="1"/>
    <col min="8962" max="8962" width="8.42578125" style="162" customWidth="1"/>
    <col min="8963" max="8964" width="3.42578125" style="162" customWidth="1"/>
    <col min="8965" max="8965" width="10.5703125" style="162" customWidth="1"/>
    <col min="8966" max="8966" width="11.140625" style="162" customWidth="1"/>
    <col min="8967" max="8969" width="3.42578125" style="162" customWidth="1"/>
    <col min="8970" max="8970" width="13.85546875" style="162" customWidth="1"/>
    <col min="8971" max="8973" width="3.42578125" style="162" customWidth="1"/>
    <col min="8974" max="8974" width="3.5703125" style="162" customWidth="1"/>
    <col min="8975" max="8979" width="10.7109375" style="162" customWidth="1"/>
    <col min="8980" max="8980" width="12" style="162" customWidth="1"/>
    <col min="8981" max="9209" width="11.42578125" style="162"/>
    <col min="9210" max="9210" width="6" style="162" customWidth="1"/>
    <col min="9211" max="9211" width="11.7109375" style="162" customWidth="1"/>
    <col min="9212" max="9212" width="3" style="162" customWidth="1"/>
    <col min="9213" max="9213" width="3.5703125" style="162" customWidth="1"/>
    <col min="9214" max="9215" width="3" style="162" customWidth="1"/>
    <col min="9216" max="9216" width="11.42578125" style="162"/>
    <col min="9217" max="9217" width="9" style="162" customWidth="1"/>
    <col min="9218" max="9218" width="8.42578125" style="162" customWidth="1"/>
    <col min="9219" max="9220" width="3.42578125" style="162" customWidth="1"/>
    <col min="9221" max="9221" width="10.5703125" style="162" customWidth="1"/>
    <col min="9222" max="9222" width="11.140625" style="162" customWidth="1"/>
    <col min="9223" max="9225" width="3.42578125" style="162" customWidth="1"/>
    <col min="9226" max="9226" width="13.85546875" style="162" customWidth="1"/>
    <col min="9227" max="9229" width="3.42578125" style="162" customWidth="1"/>
    <col min="9230" max="9230" width="3.5703125" style="162" customWidth="1"/>
    <col min="9231" max="9235" width="10.7109375" style="162" customWidth="1"/>
    <col min="9236" max="9236" width="12" style="162" customWidth="1"/>
    <col min="9237" max="9465" width="11.42578125" style="162"/>
    <col min="9466" max="9466" width="6" style="162" customWidth="1"/>
    <col min="9467" max="9467" width="11.7109375" style="162" customWidth="1"/>
    <col min="9468" max="9468" width="3" style="162" customWidth="1"/>
    <col min="9469" max="9469" width="3.5703125" style="162" customWidth="1"/>
    <col min="9470" max="9471" width="3" style="162" customWidth="1"/>
    <col min="9472" max="9472" width="11.42578125" style="162"/>
    <col min="9473" max="9473" width="9" style="162" customWidth="1"/>
    <col min="9474" max="9474" width="8.42578125" style="162" customWidth="1"/>
    <col min="9475" max="9476" width="3.42578125" style="162" customWidth="1"/>
    <col min="9477" max="9477" width="10.5703125" style="162" customWidth="1"/>
    <col min="9478" max="9478" width="11.140625" style="162" customWidth="1"/>
    <col min="9479" max="9481" width="3.42578125" style="162" customWidth="1"/>
    <col min="9482" max="9482" width="13.85546875" style="162" customWidth="1"/>
    <col min="9483" max="9485" width="3.42578125" style="162" customWidth="1"/>
    <col min="9486" max="9486" width="3.5703125" style="162" customWidth="1"/>
    <col min="9487" max="9491" width="10.7109375" style="162" customWidth="1"/>
    <col min="9492" max="9492" width="12" style="162" customWidth="1"/>
    <col min="9493" max="9721" width="11.42578125" style="162"/>
    <col min="9722" max="9722" width="6" style="162" customWidth="1"/>
    <col min="9723" max="9723" width="11.7109375" style="162" customWidth="1"/>
    <col min="9724" max="9724" width="3" style="162" customWidth="1"/>
    <col min="9725" max="9725" width="3.5703125" style="162" customWidth="1"/>
    <col min="9726" max="9727" width="3" style="162" customWidth="1"/>
    <col min="9728" max="9728" width="11.42578125" style="162"/>
    <col min="9729" max="9729" width="9" style="162" customWidth="1"/>
    <col min="9730" max="9730" width="8.42578125" style="162" customWidth="1"/>
    <col min="9731" max="9732" width="3.42578125" style="162" customWidth="1"/>
    <col min="9733" max="9733" width="10.5703125" style="162" customWidth="1"/>
    <col min="9734" max="9734" width="11.140625" style="162" customWidth="1"/>
    <col min="9735" max="9737" width="3.42578125" style="162" customWidth="1"/>
    <col min="9738" max="9738" width="13.85546875" style="162" customWidth="1"/>
    <col min="9739" max="9741" width="3.42578125" style="162" customWidth="1"/>
    <col min="9742" max="9742" width="3.5703125" style="162" customWidth="1"/>
    <col min="9743" max="9747" width="10.7109375" style="162" customWidth="1"/>
    <col min="9748" max="9748" width="12" style="162" customWidth="1"/>
    <col min="9749" max="9977" width="11.42578125" style="162"/>
    <col min="9978" max="9978" width="6" style="162" customWidth="1"/>
    <col min="9979" max="9979" width="11.7109375" style="162" customWidth="1"/>
    <col min="9980" max="9980" width="3" style="162" customWidth="1"/>
    <col min="9981" max="9981" width="3.5703125" style="162" customWidth="1"/>
    <col min="9982" max="9983" width="3" style="162" customWidth="1"/>
    <col min="9984" max="9984" width="11.42578125" style="162"/>
    <col min="9985" max="9985" width="9" style="162" customWidth="1"/>
    <col min="9986" max="9986" width="8.42578125" style="162" customWidth="1"/>
    <col min="9987" max="9988" width="3.42578125" style="162" customWidth="1"/>
    <col min="9989" max="9989" width="10.5703125" style="162" customWidth="1"/>
    <col min="9990" max="9990" width="11.140625" style="162" customWidth="1"/>
    <col min="9991" max="9993" width="3.42578125" style="162" customWidth="1"/>
    <col min="9994" max="9994" width="13.85546875" style="162" customWidth="1"/>
    <col min="9995" max="9997" width="3.42578125" style="162" customWidth="1"/>
    <col min="9998" max="9998" width="3.5703125" style="162" customWidth="1"/>
    <col min="9999" max="10003" width="10.7109375" style="162" customWidth="1"/>
    <col min="10004" max="10004" width="12" style="162" customWidth="1"/>
    <col min="10005" max="10233" width="11.42578125" style="162"/>
    <col min="10234" max="10234" width="6" style="162" customWidth="1"/>
    <col min="10235" max="10235" width="11.7109375" style="162" customWidth="1"/>
    <col min="10236" max="10236" width="3" style="162" customWidth="1"/>
    <col min="10237" max="10237" width="3.5703125" style="162" customWidth="1"/>
    <col min="10238" max="10239" width="3" style="162" customWidth="1"/>
    <col min="10240" max="10240" width="11.42578125" style="162"/>
    <col min="10241" max="10241" width="9" style="162" customWidth="1"/>
    <col min="10242" max="10242" width="8.42578125" style="162" customWidth="1"/>
    <col min="10243" max="10244" width="3.42578125" style="162" customWidth="1"/>
    <col min="10245" max="10245" width="10.5703125" style="162" customWidth="1"/>
    <col min="10246" max="10246" width="11.140625" style="162" customWidth="1"/>
    <col min="10247" max="10249" width="3.42578125" style="162" customWidth="1"/>
    <col min="10250" max="10250" width="13.85546875" style="162" customWidth="1"/>
    <col min="10251" max="10253" width="3.42578125" style="162" customWidth="1"/>
    <col min="10254" max="10254" width="3.5703125" style="162" customWidth="1"/>
    <col min="10255" max="10259" width="10.7109375" style="162" customWidth="1"/>
    <col min="10260" max="10260" width="12" style="162" customWidth="1"/>
    <col min="10261" max="10489" width="11.42578125" style="162"/>
    <col min="10490" max="10490" width="6" style="162" customWidth="1"/>
    <col min="10491" max="10491" width="11.7109375" style="162" customWidth="1"/>
    <col min="10492" max="10492" width="3" style="162" customWidth="1"/>
    <col min="10493" max="10493" width="3.5703125" style="162" customWidth="1"/>
    <col min="10494" max="10495" width="3" style="162" customWidth="1"/>
    <col min="10496" max="10496" width="11.42578125" style="162"/>
    <col min="10497" max="10497" width="9" style="162" customWidth="1"/>
    <col min="10498" max="10498" width="8.42578125" style="162" customWidth="1"/>
    <col min="10499" max="10500" width="3.42578125" style="162" customWidth="1"/>
    <col min="10501" max="10501" width="10.5703125" style="162" customWidth="1"/>
    <col min="10502" max="10502" width="11.140625" style="162" customWidth="1"/>
    <col min="10503" max="10505" width="3.42578125" style="162" customWidth="1"/>
    <col min="10506" max="10506" width="13.85546875" style="162" customWidth="1"/>
    <col min="10507" max="10509" width="3.42578125" style="162" customWidth="1"/>
    <col min="10510" max="10510" width="3.5703125" style="162" customWidth="1"/>
    <col min="10511" max="10515" width="10.7109375" style="162" customWidth="1"/>
    <col min="10516" max="10516" width="12" style="162" customWidth="1"/>
    <col min="10517" max="10745" width="11.42578125" style="162"/>
    <col min="10746" max="10746" width="6" style="162" customWidth="1"/>
    <col min="10747" max="10747" width="11.7109375" style="162" customWidth="1"/>
    <col min="10748" max="10748" width="3" style="162" customWidth="1"/>
    <col min="10749" max="10749" width="3.5703125" style="162" customWidth="1"/>
    <col min="10750" max="10751" width="3" style="162" customWidth="1"/>
    <col min="10752" max="10752" width="11.42578125" style="162"/>
    <col min="10753" max="10753" width="9" style="162" customWidth="1"/>
    <col min="10754" max="10754" width="8.42578125" style="162" customWidth="1"/>
    <col min="10755" max="10756" width="3.42578125" style="162" customWidth="1"/>
    <col min="10757" max="10757" width="10.5703125" style="162" customWidth="1"/>
    <col min="10758" max="10758" width="11.140625" style="162" customWidth="1"/>
    <col min="10759" max="10761" width="3.42578125" style="162" customWidth="1"/>
    <col min="10762" max="10762" width="13.85546875" style="162" customWidth="1"/>
    <col min="10763" max="10765" width="3.42578125" style="162" customWidth="1"/>
    <col min="10766" max="10766" width="3.5703125" style="162" customWidth="1"/>
    <col min="10767" max="10771" width="10.7109375" style="162" customWidth="1"/>
    <col min="10772" max="10772" width="12" style="162" customWidth="1"/>
    <col min="10773" max="11001" width="11.42578125" style="162"/>
    <col min="11002" max="11002" width="6" style="162" customWidth="1"/>
    <col min="11003" max="11003" width="11.7109375" style="162" customWidth="1"/>
    <col min="11004" max="11004" width="3" style="162" customWidth="1"/>
    <col min="11005" max="11005" width="3.5703125" style="162" customWidth="1"/>
    <col min="11006" max="11007" width="3" style="162" customWidth="1"/>
    <col min="11008" max="11008" width="11.42578125" style="162"/>
    <col min="11009" max="11009" width="9" style="162" customWidth="1"/>
    <col min="11010" max="11010" width="8.42578125" style="162" customWidth="1"/>
    <col min="11011" max="11012" width="3.42578125" style="162" customWidth="1"/>
    <col min="11013" max="11013" width="10.5703125" style="162" customWidth="1"/>
    <col min="11014" max="11014" width="11.140625" style="162" customWidth="1"/>
    <col min="11015" max="11017" width="3.42578125" style="162" customWidth="1"/>
    <col min="11018" max="11018" width="13.85546875" style="162" customWidth="1"/>
    <col min="11019" max="11021" width="3.42578125" style="162" customWidth="1"/>
    <col min="11022" max="11022" width="3.5703125" style="162" customWidth="1"/>
    <col min="11023" max="11027" width="10.7109375" style="162" customWidth="1"/>
    <col min="11028" max="11028" width="12" style="162" customWidth="1"/>
    <col min="11029" max="11257" width="11.42578125" style="162"/>
    <col min="11258" max="11258" width="6" style="162" customWidth="1"/>
    <col min="11259" max="11259" width="11.7109375" style="162" customWidth="1"/>
    <col min="11260" max="11260" width="3" style="162" customWidth="1"/>
    <col min="11261" max="11261" width="3.5703125" style="162" customWidth="1"/>
    <col min="11262" max="11263" width="3" style="162" customWidth="1"/>
    <col min="11264" max="11264" width="11.42578125" style="162"/>
    <col min="11265" max="11265" width="9" style="162" customWidth="1"/>
    <col min="11266" max="11266" width="8.42578125" style="162" customWidth="1"/>
    <col min="11267" max="11268" width="3.42578125" style="162" customWidth="1"/>
    <col min="11269" max="11269" width="10.5703125" style="162" customWidth="1"/>
    <col min="11270" max="11270" width="11.140625" style="162" customWidth="1"/>
    <col min="11271" max="11273" width="3.42578125" style="162" customWidth="1"/>
    <col min="11274" max="11274" width="13.85546875" style="162" customWidth="1"/>
    <col min="11275" max="11277" width="3.42578125" style="162" customWidth="1"/>
    <col min="11278" max="11278" width="3.5703125" style="162" customWidth="1"/>
    <col min="11279" max="11283" width="10.7109375" style="162" customWidth="1"/>
    <col min="11284" max="11284" width="12" style="162" customWidth="1"/>
    <col min="11285" max="11513" width="11.42578125" style="162"/>
    <col min="11514" max="11514" width="6" style="162" customWidth="1"/>
    <col min="11515" max="11515" width="11.7109375" style="162" customWidth="1"/>
    <col min="11516" max="11516" width="3" style="162" customWidth="1"/>
    <col min="11517" max="11517" width="3.5703125" style="162" customWidth="1"/>
    <col min="11518" max="11519" width="3" style="162" customWidth="1"/>
    <col min="11520" max="11520" width="11.42578125" style="162"/>
    <col min="11521" max="11521" width="9" style="162" customWidth="1"/>
    <col min="11522" max="11522" width="8.42578125" style="162" customWidth="1"/>
    <col min="11523" max="11524" width="3.42578125" style="162" customWidth="1"/>
    <col min="11525" max="11525" width="10.5703125" style="162" customWidth="1"/>
    <col min="11526" max="11526" width="11.140625" style="162" customWidth="1"/>
    <col min="11527" max="11529" width="3.42578125" style="162" customWidth="1"/>
    <col min="11530" max="11530" width="13.85546875" style="162" customWidth="1"/>
    <col min="11531" max="11533" width="3.42578125" style="162" customWidth="1"/>
    <col min="11534" max="11534" width="3.5703125" style="162" customWidth="1"/>
    <col min="11535" max="11539" width="10.7109375" style="162" customWidth="1"/>
    <col min="11540" max="11540" width="12" style="162" customWidth="1"/>
    <col min="11541" max="11769" width="11.42578125" style="162"/>
    <col min="11770" max="11770" width="6" style="162" customWidth="1"/>
    <col min="11771" max="11771" width="11.7109375" style="162" customWidth="1"/>
    <col min="11772" max="11772" width="3" style="162" customWidth="1"/>
    <col min="11773" max="11773" width="3.5703125" style="162" customWidth="1"/>
    <col min="11774" max="11775" width="3" style="162" customWidth="1"/>
    <col min="11776" max="11776" width="11.42578125" style="162"/>
    <col min="11777" max="11777" width="9" style="162" customWidth="1"/>
    <col min="11778" max="11778" width="8.42578125" style="162" customWidth="1"/>
    <col min="11779" max="11780" width="3.42578125" style="162" customWidth="1"/>
    <col min="11781" max="11781" width="10.5703125" style="162" customWidth="1"/>
    <col min="11782" max="11782" width="11.140625" style="162" customWidth="1"/>
    <col min="11783" max="11785" width="3.42578125" style="162" customWidth="1"/>
    <col min="11786" max="11786" width="13.85546875" style="162" customWidth="1"/>
    <col min="11787" max="11789" width="3.42578125" style="162" customWidth="1"/>
    <col min="11790" max="11790" width="3.5703125" style="162" customWidth="1"/>
    <col min="11791" max="11795" width="10.7109375" style="162" customWidth="1"/>
    <col min="11796" max="11796" width="12" style="162" customWidth="1"/>
    <col min="11797" max="12025" width="11.42578125" style="162"/>
    <col min="12026" max="12026" width="6" style="162" customWidth="1"/>
    <col min="12027" max="12027" width="11.7109375" style="162" customWidth="1"/>
    <col min="12028" max="12028" width="3" style="162" customWidth="1"/>
    <col min="12029" max="12029" width="3.5703125" style="162" customWidth="1"/>
    <col min="12030" max="12031" width="3" style="162" customWidth="1"/>
    <col min="12032" max="12032" width="11.42578125" style="162"/>
    <col min="12033" max="12033" width="9" style="162" customWidth="1"/>
    <col min="12034" max="12034" width="8.42578125" style="162" customWidth="1"/>
    <col min="12035" max="12036" width="3.42578125" style="162" customWidth="1"/>
    <col min="12037" max="12037" width="10.5703125" style="162" customWidth="1"/>
    <col min="12038" max="12038" width="11.140625" style="162" customWidth="1"/>
    <col min="12039" max="12041" width="3.42578125" style="162" customWidth="1"/>
    <col min="12042" max="12042" width="13.85546875" style="162" customWidth="1"/>
    <col min="12043" max="12045" width="3.42578125" style="162" customWidth="1"/>
    <col min="12046" max="12046" width="3.5703125" style="162" customWidth="1"/>
    <col min="12047" max="12051" width="10.7109375" style="162" customWidth="1"/>
    <col min="12052" max="12052" width="12" style="162" customWidth="1"/>
    <col min="12053" max="12281" width="11.42578125" style="162"/>
    <col min="12282" max="12282" width="6" style="162" customWidth="1"/>
    <col min="12283" max="12283" width="11.7109375" style="162" customWidth="1"/>
    <col min="12284" max="12284" width="3" style="162" customWidth="1"/>
    <col min="12285" max="12285" width="3.5703125" style="162" customWidth="1"/>
    <col min="12286" max="12287" width="3" style="162" customWidth="1"/>
    <col min="12288" max="12288" width="11.42578125" style="162"/>
    <col min="12289" max="12289" width="9" style="162" customWidth="1"/>
    <col min="12290" max="12290" width="8.42578125" style="162" customWidth="1"/>
    <col min="12291" max="12292" width="3.42578125" style="162" customWidth="1"/>
    <col min="12293" max="12293" width="10.5703125" style="162" customWidth="1"/>
    <col min="12294" max="12294" width="11.140625" style="162" customWidth="1"/>
    <col min="12295" max="12297" width="3.42578125" style="162" customWidth="1"/>
    <col min="12298" max="12298" width="13.85546875" style="162" customWidth="1"/>
    <col min="12299" max="12301" width="3.42578125" style="162" customWidth="1"/>
    <col min="12302" max="12302" width="3.5703125" style="162" customWidth="1"/>
    <col min="12303" max="12307" width="10.7109375" style="162" customWidth="1"/>
    <col min="12308" max="12308" width="12" style="162" customWidth="1"/>
    <col min="12309" max="12537" width="11.42578125" style="162"/>
    <col min="12538" max="12538" width="6" style="162" customWidth="1"/>
    <col min="12539" max="12539" width="11.7109375" style="162" customWidth="1"/>
    <col min="12540" max="12540" width="3" style="162" customWidth="1"/>
    <col min="12541" max="12541" width="3.5703125" style="162" customWidth="1"/>
    <col min="12542" max="12543" width="3" style="162" customWidth="1"/>
    <col min="12544" max="12544" width="11.42578125" style="162"/>
    <col min="12545" max="12545" width="9" style="162" customWidth="1"/>
    <col min="12546" max="12546" width="8.42578125" style="162" customWidth="1"/>
    <col min="12547" max="12548" width="3.42578125" style="162" customWidth="1"/>
    <col min="12549" max="12549" width="10.5703125" style="162" customWidth="1"/>
    <col min="12550" max="12550" width="11.140625" style="162" customWidth="1"/>
    <col min="12551" max="12553" width="3.42578125" style="162" customWidth="1"/>
    <col min="12554" max="12554" width="13.85546875" style="162" customWidth="1"/>
    <col min="12555" max="12557" width="3.42578125" style="162" customWidth="1"/>
    <col min="12558" max="12558" width="3.5703125" style="162" customWidth="1"/>
    <col min="12559" max="12563" width="10.7109375" style="162" customWidth="1"/>
    <col min="12564" max="12564" width="12" style="162" customWidth="1"/>
    <col min="12565" max="12793" width="11.42578125" style="162"/>
    <col min="12794" max="12794" width="6" style="162" customWidth="1"/>
    <col min="12795" max="12795" width="11.7109375" style="162" customWidth="1"/>
    <col min="12796" max="12796" width="3" style="162" customWidth="1"/>
    <col min="12797" max="12797" width="3.5703125" style="162" customWidth="1"/>
    <col min="12798" max="12799" width="3" style="162" customWidth="1"/>
    <col min="12800" max="12800" width="11.42578125" style="162"/>
    <col min="12801" max="12801" width="9" style="162" customWidth="1"/>
    <col min="12802" max="12802" width="8.42578125" style="162" customWidth="1"/>
    <col min="12803" max="12804" width="3.42578125" style="162" customWidth="1"/>
    <col min="12805" max="12805" width="10.5703125" style="162" customWidth="1"/>
    <col min="12806" max="12806" width="11.140625" style="162" customWidth="1"/>
    <col min="12807" max="12809" width="3.42578125" style="162" customWidth="1"/>
    <col min="12810" max="12810" width="13.85546875" style="162" customWidth="1"/>
    <col min="12811" max="12813" width="3.42578125" style="162" customWidth="1"/>
    <col min="12814" max="12814" width="3.5703125" style="162" customWidth="1"/>
    <col min="12815" max="12819" width="10.7109375" style="162" customWidth="1"/>
    <col min="12820" max="12820" width="12" style="162" customWidth="1"/>
    <col min="12821" max="13049" width="11.42578125" style="162"/>
    <col min="13050" max="13050" width="6" style="162" customWidth="1"/>
    <col min="13051" max="13051" width="11.7109375" style="162" customWidth="1"/>
    <col min="13052" max="13052" width="3" style="162" customWidth="1"/>
    <col min="13053" max="13053" width="3.5703125" style="162" customWidth="1"/>
    <col min="13054" max="13055" width="3" style="162" customWidth="1"/>
    <col min="13056" max="13056" width="11.42578125" style="162"/>
    <col min="13057" max="13057" width="9" style="162" customWidth="1"/>
    <col min="13058" max="13058" width="8.42578125" style="162" customWidth="1"/>
    <col min="13059" max="13060" width="3.42578125" style="162" customWidth="1"/>
    <col min="13061" max="13061" width="10.5703125" style="162" customWidth="1"/>
    <col min="13062" max="13062" width="11.140625" style="162" customWidth="1"/>
    <col min="13063" max="13065" width="3.42578125" style="162" customWidth="1"/>
    <col min="13066" max="13066" width="13.85546875" style="162" customWidth="1"/>
    <col min="13067" max="13069" width="3.42578125" style="162" customWidth="1"/>
    <col min="13070" max="13070" width="3.5703125" style="162" customWidth="1"/>
    <col min="13071" max="13075" width="10.7109375" style="162" customWidth="1"/>
    <col min="13076" max="13076" width="12" style="162" customWidth="1"/>
    <col min="13077" max="13305" width="11.42578125" style="162"/>
    <col min="13306" max="13306" width="6" style="162" customWidth="1"/>
    <col min="13307" max="13307" width="11.7109375" style="162" customWidth="1"/>
    <col min="13308" max="13308" width="3" style="162" customWidth="1"/>
    <col min="13309" max="13309" width="3.5703125" style="162" customWidth="1"/>
    <col min="13310" max="13311" width="3" style="162" customWidth="1"/>
    <col min="13312" max="13312" width="11.42578125" style="162"/>
    <col min="13313" max="13313" width="9" style="162" customWidth="1"/>
    <col min="13314" max="13314" width="8.42578125" style="162" customWidth="1"/>
    <col min="13315" max="13316" width="3.42578125" style="162" customWidth="1"/>
    <col min="13317" max="13317" width="10.5703125" style="162" customWidth="1"/>
    <col min="13318" max="13318" width="11.140625" style="162" customWidth="1"/>
    <col min="13319" max="13321" width="3.42578125" style="162" customWidth="1"/>
    <col min="13322" max="13322" width="13.85546875" style="162" customWidth="1"/>
    <col min="13323" max="13325" width="3.42578125" style="162" customWidth="1"/>
    <col min="13326" max="13326" width="3.5703125" style="162" customWidth="1"/>
    <col min="13327" max="13331" width="10.7109375" style="162" customWidth="1"/>
    <col min="13332" max="13332" width="12" style="162" customWidth="1"/>
    <col min="13333" max="13561" width="11.42578125" style="162"/>
    <col min="13562" max="13562" width="6" style="162" customWidth="1"/>
    <col min="13563" max="13563" width="11.7109375" style="162" customWidth="1"/>
    <col min="13564" max="13564" width="3" style="162" customWidth="1"/>
    <col min="13565" max="13565" width="3.5703125" style="162" customWidth="1"/>
    <col min="13566" max="13567" width="3" style="162" customWidth="1"/>
    <col min="13568" max="13568" width="11.42578125" style="162"/>
    <col min="13569" max="13569" width="9" style="162" customWidth="1"/>
    <col min="13570" max="13570" width="8.42578125" style="162" customWidth="1"/>
    <col min="13571" max="13572" width="3.42578125" style="162" customWidth="1"/>
    <col min="13573" max="13573" width="10.5703125" style="162" customWidth="1"/>
    <col min="13574" max="13574" width="11.140625" style="162" customWidth="1"/>
    <col min="13575" max="13577" width="3.42578125" style="162" customWidth="1"/>
    <col min="13578" max="13578" width="13.85546875" style="162" customWidth="1"/>
    <col min="13579" max="13581" width="3.42578125" style="162" customWidth="1"/>
    <col min="13582" max="13582" width="3.5703125" style="162" customWidth="1"/>
    <col min="13583" max="13587" width="10.7109375" style="162" customWidth="1"/>
    <col min="13588" max="13588" width="12" style="162" customWidth="1"/>
    <col min="13589" max="13817" width="11.42578125" style="162"/>
    <col min="13818" max="13818" width="6" style="162" customWidth="1"/>
    <col min="13819" max="13819" width="11.7109375" style="162" customWidth="1"/>
    <col min="13820" max="13820" width="3" style="162" customWidth="1"/>
    <col min="13821" max="13821" width="3.5703125" style="162" customWidth="1"/>
    <col min="13822" max="13823" width="3" style="162" customWidth="1"/>
    <col min="13824" max="13824" width="11.42578125" style="162"/>
    <col min="13825" max="13825" width="9" style="162" customWidth="1"/>
    <col min="13826" max="13826" width="8.42578125" style="162" customWidth="1"/>
    <col min="13827" max="13828" width="3.42578125" style="162" customWidth="1"/>
    <col min="13829" max="13829" width="10.5703125" style="162" customWidth="1"/>
    <col min="13830" max="13830" width="11.140625" style="162" customWidth="1"/>
    <col min="13831" max="13833" width="3.42578125" style="162" customWidth="1"/>
    <col min="13834" max="13834" width="13.85546875" style="162" customWidth="1"/>
    <col min="13835" max="13837" width="3.42578125" style="162" customWidth="1"/>
    <col min="13838" max="13838" width="3.5703125" style="162" customWidth="1"/>
    <col min="13839" max="13843" width="10.7109375" style="162" customWidth="1"/>
    <col min="13844" max="13844" width="12" style="162" customWidth="1"/>
    <col min="13845" max="14073" width="11.42578125" style="162"/>
    <col min="14074" max="14074" width="6" style="162" customWidth="1"/>
    <col min="14075" max="14075" width="11.7109375" style="162" customWidth="1"/>
    <col min="14076" max="14076" width="3" style="162" customWidth="1"/>
    <col min="14077" max="14077" width="3.5703125" style="162" customWidth="1"/>
    <col min="14078" max="14079" width="3" style="162" customWidth="1"/>
    <col min="14080" max="14080" width="11.42578125" style="162"/>
    <col min="14081" max="14081" width="9" style="162" customWidth="1"/>
    <col min="14082" max="14082" width="8.42578125" style="162" customWidth="1"/>
    <col min="14083" max="14084" width="3.42578125" style="162" customWidth="1"/>
    <col min="14085" max="14085" width="10.5703125" style="162" customWidth="1"/>
    <col min="14086" max="14086" width="11.140625" style="162" customWidth="1"/>
    <col min="14087" max="14089" width="3.42578125" style="162" customWidth="1"/>
    <col min="14090" max="14090" width="13.85546875" style="162" customWidth="1"/>
    <col min="14091" max="14093" width="3.42578125" style="162" customWidth="1"/>
    <col min="14094" max="14094" width="3.5703125" style="162" customWidth="1"/>
    <col min="14095" max="14099" width="10.7109375" style="162" customWidth="1"/>
    <col min="14100" max="14100" width="12" style="162" customWidth="1"/>
    <col min="14101" max="14329" width="11.42578125" style="162"/>
    <col min="14330" max="14330" width="6" style="162" customWidth="1"/>
    <col min="14331" max="14331" width="11.7109375" style="162" customWidth="1"/>
    <col min="14332" max="14332" width="3" style="162" customWidth="1"/>
    <col min="14333" max="14333" width="3.5703125" style="162" customWidth="1"/>
    <col min="14334" max="14335" width="3" style="162" customWidth="1"/>
    <col min="14336" max="14336" width="11.42578125" style="162"/>
    <col min="14337" max="14337" width="9" style="162" customWidth="1"/>
    <col min="14338" max="14338" width="8.42578125" style="162" customWidth="1"/>
    <col min="14339" max="14340" width="3.42578125" style="162" customWidth="1"/>
    <col min="14341" max="14341" width="10.5703125" style="162" customWidth="1"/>
    <col min="14342" max="14342" width="11.140625" style="162" customWidth="1"/>
    <col min="14343" max="14345" width="3.42578125" style="162" customWidth="1"/>
    <col min="14346" max="14346" width="13.85546875" style="162" customWidth="1"/>
    <col min="14347" max="14349" width="3.42578125" style="162" customWidth="1"/>
    <col min="14350" max="14350" width="3.5703125" style="162" customWidth="1"/>
    <col min="14351" max="14355" width="10.7109375" style="162" customWidth="1"/>
    <col min="14356" max="14356" width="12" style="162" customWidth="1"/>
    <col min="14357" max="14585" width="11.42578125" style="162"/>
    <col min="14586" max="14586" width="6" style="162" customWidth="1"/>
    <col min="14587" max="14587" width="11.7109375" style="162" customWidth="1"/>
    <col min="14588" max="14588" width="3" style="162" customWidth="1"/>
    <col min="14589" max="14589" width="3.5703125" style="162" customWidth="1"/>
    <col min="14590" max="14591" width="3" style="162" customWidth="1"/>
    <col min="14592" max="14592" width="11.42578125" style="162"/>
    <col min="14593" max="14593" width="9" style="162" customWidth="1"/>
    <col min="14594" max="14594" width="8.42578125" style="162" customWidth="1"/>
    <col min="14595" max="14596" width="3.42578125" style="162" customWidth="1"/>
    <col min="14597" max="14597" width="10.5703125" style="162" customWidth="1"/>
    <col min="14598" max="14598" width="11.140625" style="162" customWidth="1"/>
    <col min="14599" max="14601" width="3.42578125" style="162" customWidth="1"/>
    <col min="14602" max="14602" width="13.85546875" style="162" customWidth="1"/>
    <col min="14603" max="14605" width="3.42578125" style="162" customWidth="1"/>
    <col min="14606" max="14606" width="3.5703125" style="162" customWidth="1"/>
    <col min="14607" max="14611" width="10.7109375" style="162" customWidth="1"/>
    <col min="14612" max="14612" width="12" style="162" customWidth="1"/>
    <col min="14613" max="14841" width="11.42578125" style="162"/>
    <col min="14842" max="14842" width="6" style="162" customWidth="1"/>
    <col min="14843" max="14843" width="11.7109375" style="162" customWidth="1"/>
    <col min="14844" max="14844" width="3" style="162" customWidth="1"/>
    <col min="14845" max="14845" width="3.5703125" style="162" customWidth="1"/>
    <col min="14846" max="14847" width="3" style="162" customWidth="1"/>
    <col min="14848" max="14848" width="11.42578125" style="162"/>
    <col min="14849" max="14849" width="9" style="162" customWidth="1"/>
    <col min="14850" max="14850" width="8.42578125" style="162" customWidth="1"/>
    <col min="14851" max="14852" width="3.42578125" style="162" customWidth="1"/>
    <col min="14853" max="14853" width="10.5703125" style="162" customWidth="1"/>
    <col min="14854" max="14854" width="11.140625" style="162" customWidth="1"/>
    <col min="14855" max="14857" width="3.42578125" style="162" customWidth="1"/>
    <col min="14858" max="14858" width="13.85546875" style="162" customWidth="1"/>
    <col min="14859" max="14861" width="3.42578125" style="162" customWidth="1"/>
    <col min="14862" max="14862" width="3.5703125" style="162" customWidth="1"/>
    <col min="14863" max="14867" width="10.7109375" style="162" customWidth="1"/>
    <col min="14868" max="14868" width="12" style="162" customWidth="1"/>
    <col min="14869" max="15097" width="11.42578125" style="162"/>
    <col min="15098" max="15098" width="6" style="162" customWidth="1"/>
    <col min="15099" max="15099" width="11.7109375" style="162" customWidth="1"/>
    <col min="15100" max="15100" width="3" style="162" customWidth="1"/>
    <col min="15101" max="15101" width="3.5703125" style="162" customWidth="1"/>
    <col min="15102" max="15103" width="3" style="162" customWidth="1"/>
    <col min="15104" max="15104" width="11.42578125" style="162"/>
    <col min="15105" max="15105" width="9" style="162" customWidth="1"/>
    <col min="15106" max="15106" width="8.42578125" style="162" customWidth="1"/>
    <col min="15107" max="15108" width="3.42578125" style="162" customWidth="1"/>
    <col min="15109" max="15109" width="10.5703125" style="162" customWidth="1"/>
    <col min="15110" max="15110" width="11.140625" style="162" customWidth="1"/>
    <col min="15111" max="15113" width="3.42578125" style="162" customWidth="1"/>
    <col min="15114" max="15114" width="13.85546875" style="162" customWidth="1"/>
    <col min="15115" max="15117" width="3.42578125" style="162" customWidth="1"/>
    <col min="15118" max="15118" width="3.5703125" style="162" customWidth="1"/>
    <col min="15119" max="15123" width="10.7109375" style="162" customWidth="1"/>
    <col min="15124" max="15124" width="12" style="162" customWidth="1"/>
    <col min="15125" max="15353" width="11.42578125" style="162"/>
    <col min="15354" max="15354" width="6" style="162" customWidth="1"/>
    <col min="15355" max="15355" width="11.7109375" style="162" customWidth="1"/>
    <col min="15356" max="15356" width="3" style="162" customWidth="1"/>
    <col min="15357" max="15357" width="3.5703125" style="162" customWidth="1"/>
    <col min="15358" max="15359" width="3" style="162" customWidth="1"/>
    <col min="15360" max="15360" width="11.42578125" style="162"/>
    <col min="15361" max="15361" width="9" style="162" customWidth="1"/>
    <col min="15362" max="15362" width="8.42578125" style="162" customWidth="1"/>
    <col min="15363" max="15364" width="3.42578125" style="162" customWidth="1"/>
    <col min="15365" max="15365" width="10.5703125" style="162" customWidth="1"/>
    <col min="15366" max="15366" width="11.140625" style="162" customWidth="1"/>
    <col min="15367" max="15369" width="3.42578125" style="162" customWidth="1"/>
    <col min="15370" max="15370" width="13.85546875" style="162" customWidth="1"/>
    <col min="15371" max="15373" width="3.42578125" style="162" customWidth="1"/>
    <col min="15374" max="15374" width="3.5703125" style="162" customWidth="1"/>
    <col min="15375" max="15379" width="10.7109375" style="162" customWidth="1"/>
    <col min="15380" max="15380" width="12" style="162" customWidth="1"/>
    <col min="15381" max="15609" width="11.42578125" style="162"/>
    <col min="15610" max="15610" width="6" style="162" customWidth="1"/>
    <col min="15611" max="15611" width="11.7109375" style="162" customWidth="1"/>
    <col min="15612" max="15612" width="3" style="162" customWidth="1"/>
    <col min="15613" max="15613" width="3.5703125" style="162" customWidth="1"/>
    <col min="15614" max="15615" width="3" style="162" customWidth="1"/>
    <col min="15616" max="15616" width="11.42578125" style="162"/>
    <col min="15617" max="15617" width="9" style="162" customWidth="1"/>
    <col min="15618" max="15618" width="8.42578125" style="162" customWidth="1"/>
    <col min="15619" max="15620" width="3.42578125" style="162" customWidth="1"/>
    <col min="15621" max="15621" width="10.5703125" style="162" customWidth="1"/>
    <col min="15622" max="15622" width="11.140625" style="162" customWidth="1"/>
    <col min="15623" max="15625" width="3.42578125" style="162" customWidth="1"/>
    <col min="15626" max="15626" width="13.85546875" style="162" customWidth="1"/>
    <col min="15627" max="15629" width="3.42578125" style="162" customWidth="1"/>
    <col min="15630" max="15630" width="3.5703125" style="162" customWidth="1"/>
    <col min="15631" max="15635" width="10.7109375" style="162" customWidth="1"/>
    <col min="15636" max="15636" width="12" style="162" customWidth="1"/>
    <col min="15637" max="15865" width="11.42578125" style="162"/>
    <col min="15866" max="15866" width="6" style="162" customWidth="1"/>
    <col min="15867" max="15867" width="11.7109375" style="162" customWidth="1"/>
    <col min="15868" max="15868" width="3" style="162" customWidth="1"/>
    <col min="15869" max="15869" width="3.5703125" style="162" customWidth="1"/>
    <col min="15870" max="15871" width="3" style="162" customWidth="1"/>
    <col min="15872" max="15872" width="11.42578125" style="162"/>
    <col min="15873" max="15873" width="9" style="162" customWidth="1"/>
    <col min="15874" max="15874" width="8.42578125" style="162" customWidth="1"/>
    <col min="15875" max="15876" width="3.42578125" style="162" customWidth="1"/>
    <col min="15877" max="15877" width="10.5703125" style="162" customWidth="1"/>
    <col min="15878" max="15878" width="11.140625" style="162" customWidth="1"/>
    <col min="15879" max="15881" width="3.42578125" style="162" customWidth="1"/>
    <col min="15882" max="15882" width="13.85546875" style="162" customWidth="1"/>
    <col min="15883" max="15885" width="3.42578125" style="162" customWidth="1"/>
    <col min="15886" max="15886" width="3.5703125" style="162" customWidth="1"/>
    <col min="15887" max="15891" width="10.7109375" style="162" customWidth="1"/>
    <col min="15892" max="15892" width="12" style="162" customWidth="1"/>
    <col min="15893" max="16121" width="11.42578125" style="162"/>
    <col min="16122" max="16122" width="6" style="162" customWidth="1"/>
    <col min="16123" max="16123" width="11.7109375" style="162" customWidth="1"/>
    <col min="16124" max="16124" width="3" style="162" customWidth="1"/>
    <col min="16125" max="16125" width="3.5703125" style="162" customWidth="1"/>
    <col min="16126" max="16127" width="3" style="162" customWidth="1"/>
    <col min="16128" max="16128" width="11.42578125" style="162"/>
    <col min="16129" max="16129" width="9" style="162" customWidth="1"/>
    <col min="16130" max="16130" width="8.42578125" style="162" customWidth="1"/>
    <col min="16131" max="16132" width="3.42578125" style="162" customWidth="1"/>
    <col min="16133" max="16133" width="10.5703125" style="162" customWidth="1"/>
    <col min="16134" max="16134" width="11.140625" style="162" customWidth="1"/>
    <col min="16135" max="16137" width="3.42578125" style="162" customWidth="1"/>
    <col min="16138" max="16138" width="13.85546875" style="162" customWidth="1"/>
    <col min="16139" max="16141" width="3.42578125" style="162" customWidth="1"/>
    <col min="16142" max="16142" width="3.5703125" style="162" customWidth="1"/>
    <col min="16143" max="16147" width="10.7109375" style="162" customWidth="1"/>
    <col min="16148" max="16148" width="12" style="162" customWidth="1"/>
    <col min="16149" max="16384" width="11.42578125" style="162"/>
  </cols>
  <sheetData>
    <row r="1" spans="2:23" x14ac:dyDescent="0.25">
      <c r="C1" s="170"/>
      <c r="D1" s="170"/>
      <c r="E1" s="170"/>
      <c r="F1" s="170"/>
      <c r="G1" s="170"/>
      <c r="H1" s="170"/>
      <c r="I1" s="170"/>
      <c r="J1" s="170"/>
      <c r="K1" s="170"/>
      <c r="L1" s="170"/>
      <c r="M1" s="170"/>
      <c r="N1" s="170"/>
      <c r="O1" s="170"/>
      <c r="P1" s="170"/>
      <c r="Q1" s="170"/>
      <c r="R1" s="170"/>
      <c r="S1" s="170"/>
    </row>
    <row r="2" spans="2:23" x14ac:dyDescent="0.25">
      <c r="B2" s="47"/>
      <c r="C2" s="2481"/>
      <c r="D2" s="2482"/>
      <c r="E2" s="2482"/>
      <c r="F2" s="2482"/>
      <c r="G2" s="2482"/>
      <c r="H2" s="2482"/>
      <c r="I2" s="2482"/>
      <c r="J2" s="2482"/>
      <c r="K2" s="2482"/>
      <c r="L2" s="2482"/>
      <c r="M2" s="2482"/>
      <c r="N2" s="2482"/>
      <c r="O2" s="2482"/>
      <c r="P2" s="2482"/>
      <c r="Q2" s="2482"/>
      <c r="R2" s="2482"/>
      <c r="S2" s="2482"/>
      <c r="T2" s="2483"/>
    </row>
    <row r="3" spans="2:23" x14ac:dyDescent="0.25">
      <c r="B3" s="47"/>
      <c r="C3" s="2481"/>
      <c r="D3" s="2482"/>
      <c r="E3" s="2482"/>
      <c r="F3" s="2482"/>
      <c r="G3" s="2482"/>
      <c r="H3" s="2482"/>
      <c r="I3" s="2482"/>
      <c r="J3" s="2482"/>
      <c r="K3" s="2482"/>
      <c r="L3" s="2482"/>
      <c r="M3" s="2482"/>
      <c r="N3" s="2482"/>
      <c r="O3" s="2482"/>
      <c r="P3" s="2482"/>
      <c r="Q3" s="2482"/>
      <c r="R3" s="2482"/>
      <c r="S3" s="2482"/>
      <c r="T3" s="2483"/>
    </row>
    <row r="4" spans="2:23" x14ac:dyDescent="0.25">
      <c r="B4" s="3"/>
      <c r="C4" s="2481"/>
      <c r="D4" s="2482"/>
      <c r="E4" s="2482"/>
      <c r="F4" s="2482"/>
      <c r="G4" s="2482"/>
      <c r="H4" s="2482"/>
      <c r="I4" s="2482"/>
      <c r="J4" s="2482"/>
      <c r="K4" s="2482"/>
      <c r="L4" s="2482"/>
      <c r="M4" s="2482"/>
      <c r="N4" s="2482"/>
      <c r="O4" s="2482"/>
      <c r="P4" s="2482"/>
      <c r="Q4" s="2482"/>
      <c r="R4" s="2482"/>
      <c r="S4" s="2482"/>
      <c r="T4" s="2483"/>
    </row>
    <row r="5" spans="2:23" ht="21.75" customHeight="1" x14ac:dyDescent="0.3">
      <c r="B5" s="3"/>
      <c r="C5" s="154"/>
      <c r="D5" s="2494" t="s">
        <v>27</v>
      </c>
      <c r="E5" s="2494"/>
      <c r="F5" s="2494"/>
      <c r="G5" s="2494"/>
      <c r="H5" s="2494"/>
      <c r="I5" s="2494"/>
      <c r="J5" s="2494"/>
      <c r="K5" s="2494"/>
      <c r="L5" s="2494"/>
      <c r="M5" s="2494"/>
      <c r="N5" s="2494"/>
      <c r="O5" s="2494"/>
      <c r="P5" s="2494"/>
      <c r="Q5" s="2494"/>
      <c r="R5" s="2494"/>
      <c r="S5" s="2494"/>
      <c r="T5" s="204"/>
    </row>
    <row r="6" spans="2:23" x14ac:dyDescent="0.25">
      <c r="B6" s="3"/>
      <c r="C6" s="154"/>
      <c r="D6" s="2495" t="s">
        <v>293</v>
      </c>
      <c r="E6" s="2495"/>
      <c r="F6" s="2495"/>
      <c r="G6" s="2495"/>
      <c r="H6" s="2495"/>
      <c r="I6" s="2495"/>
      <c r="J6" s="2495"/>
      <c r="K6" s="2495"/>
      <c r="L6" s="2495"/>
      <c r="M6" s="2495"/>
      <c r="N6" s="2495"/>
      <c r="O6" s="2495"/>
      <c r="P6" s="2495"/>
      <c r="Q6" s="2495"/>
      <c r="R6" s="2495"/>
      <c r="S6" s="2495"/>
      <c r="T6" s="204"/>
    </row>
    <row r="7" spans="2:23" x14ac:dyDescent="0.25">
      <c r="B7" s="292"/>
      <c r="C7" s="154"/>
      <c r="D7" s="2500" t="s">
        <v>157</v>
      </c>
      <c r="E7" s="2500"/>
      <c r="F7" s="2500"/>
      <c r="G7" s="2500"/>
      <c r="H7" s="2500"/>
      <c r="I7" s="2500"/>
      <c r="J7" s="2500"/>
      <c r="K7" s="2500"/>
      <c r="L7" s="2500"/>
      <c r="M7" s="2500"/>
      <c r="N7" s="2500"/>
      <c r="O7" s="2500"/>
      <c r="P7" s="2500"/>
      <c r="Q7" s="2500"/>
      <c r="R7" s="2500"/>
      <c r="S7" s="2500"/>
      <c r="T7" s="204"/>
      <c r="W7" s="162" t="s">
        <v>411</v>
      </c>
    </row>
    <row r="8" spans="2:23" ht="13.5" customHeight="1" x14ac:dyDescent="0.3">
      <c r="B8" s="3"/>
      <c r="C8" s="154"/>
      <c r="D8" s="1049"/>
      <c r="E8" s="1049"/>
      <c r="F8" s="1049"/>
      <c r="G8" s="1049"/>
      <c r="H8" s="1049"/>
      <c r="I8" s="1049"/>
      <c r="J8" s="1049"/>
      <c r="K8" s="1049"/>
      <c r="L8" s="1049"/>
      <c r="M8" s="1049"/>
      <c r="N8" s="1049"/>
      <c r="O8" s="1049"/>
      <c r="P8" s="1049"/>
      <c r="Q8" s="1049"/>
      <c r="R8" s="1049"/>
      <c r="S8" s="1049"/>
      <c r="T8" s="204"/>
      <c r="W8" s="162" t="s">
        <v>412</v>
      </c>
    </row>
    <row r="9" spans="2:23" x14ac:dyDescent="0.25">
      <c r="B9" s="3"/>
      <c r="C9" s="154"/>
      <c r="D9" s="169"/>
      <c r="E9" s="169"/>
      <c r="F9" s="169"/>
      <c r="G9" s="169"/>
      <c r="H9" s="169"/>
      <c r="I9" s="170"/>
      <c r="J9" s="170"/>
      <c r="K9" s="1056" t="s">
        <v>29</v>
      </c>
      <c r="L9" s="2509">
        <f>'Datos Generales'!C6</f>
        <v>45291</v>
      </c>
      <c r="M9" s="2509"/>
      <c r="N9" s="2509"/>
      <c r="O9" s="170"/>
      <c r="P9" s="169"/>
      <c r="Q9" s="169"/>
      <c r="R9" s="169"/>
      <c r="S9" s="169"/>
      <c r="T9" s="204"/>
      <c r="W9" s="162" t="s">
        <v>413</v>
      </c>
    </row>
    <row r="10" spans="2:23" ht="5.25" customHeight="1" x14ac:dyDescent="0.25">
      <c r="B10" s="3"/>
      <c r="C10" s="154"/>
      <c r="D10" s="169"/>
      <c r="E10" s="169"/>
      <c r="F10" s="170"/>
      <c r="G10" s="170"/>
      <c r="H10" s="169"/>
      <c r="I10" s="1050"/>
      <c r="J10" s="1050"/>
      <c r="K10" s="1050"/>
      <c r="L10" s="169"/>
      <c r="M10" s="169"/>
      <c r="N10" s="169"/>
      <c r="O10" s="169"/>
      <c r="P10" s="169"/>
      <c r="Q10" s="169"/>
      <c r="R10" s="169"/>
      <c r="S10" s="169"/>
      <c r="T10" s="204"/>
    </row>
    <row r="11" spans="2:23" ht="22.5" customHeight="1" x14ac:dyDescent="0.25">
      <c r="B11" s="3"/>
      <c r="C11" s="154"/>
      <c r="D11" s="170"/>
      <c r="E11" s="170"/>
      <c r="F11" s="989" t="s">
        <v>32</v>
      </c>
      <c r="G11" s="2489" t="str">
        <f>+'Datos Generales'!C7</f>
        <v>DIGESETT</v>
      </c>
      <c r="H11" s="2490"/>
      <c r="I11" s="2491"/>
      <c r="J11" s="170"/>
      <c r="K11" s="989" t="s">
        <v>16</v>
      </c>
      <c r="L11" s="1034" t="str">
        <f>+'Datos Generales'!C8</f>
        <v>0202</v>
      </c>
      <c r="M11" s="170"/>
      <c r="N11" s="989" t="s">
        <v>28</v>
      </c>
      <c r="O11" s="1034" t="str">
        <f>+'Datos Generales'!C9</f>
        <v>02</v>
      </c>
      <c r="P11" s="989" t="s">
        <v>20</v>
      </c>
      <c r="Q11" s="1034" t="str">
        <f>+'Datos Generales'!C10</f>
        <v>01</v>
      </c>
      <c r="R11" s="989" t="s">
        <v>22</v>
      </c>
      <c r="S11" s="1034" t="str">
        <f>+'Datos Generales'!C11</f>
        <v>0005</v>
      </c>
      <c r="T11" s="204"/>
    </row>
    <row r="12" spans="2:23" x14ac:dyDescent="0.25">
      <c r="B12" s="3"/>
      <c r="C12" s="154"/>
      <c r="D12" s="169"/>
      <c r="E12" s="169"/>
      <c r="F12" s="170"/>
      <c r="G12" s="170"/>
      <c r="H12" s="169"/>
      <c r="I12" s="169"/>
      <c r="J12" s="169"/>
      <c r="K12" s="169"/>
      <c r="L12" s="169"/>
      <c r="M12" s="169"/>
      <c r="N12" s="169"/>
      <c r="O12" s="169"/>
      <c r="P12" s="169"/>
      <c r="Q12" s="169"/>
      <c r="R12" s="169"/>
      <c r="S12" s="169"/>
      <c r="T12" s="204"/>
    </row>
    <row r="13" spans="2:23" ht="16.5" customHeight="1" x14ac:dyDescent="0.25">
      <c r="B13" s="3"/>
      <c r="C13" s="154"/>
      <c r="D13" s="2496" t="s">
        <v>243</v>
      </c>
      <c r="E13" s="2496"/>
      <c r="F13" s="2496"/>
      <c r="G13" s="2496"/>
      <c r="H13" s="2497"/>
      <c r="I13" s="2498"/>
      <c r="J13" s="2499"/>
      <c r="K13" s="885"/>
      <c r="L13" s="1056" t="s">
        <v>281</v>
      </c>
      <c r="M13" s="1018">
        <v>100</v>
      </c>
      <c r="N13" s="889"/>
      <c r="O13" s="889"/>
      <c r="P13" s="889"/>
      <c r="Q13" s="889"/>
      <c r="R13" s="889"/>
      <c r="S13" s="889"/>
      <c r="T13" s="204"/>
    </row>
    <row r="14" spans="2:23" ht="4.5" customHeight="1" x14ac:dyDescent="0.25">
      <c r="B14" s="3"/>
      <c r="C14" s="154"/>
      <c r="D14" s="169"/>
      <c r="E14" s="169"/>
      <c r="F14" s="169"/>
      <c r="G14" s="169"/>
      <c r="H14" s="169"/>
      <c r="I14" s="169"/>
      <c r="J14" s="169"/>
      <c r="K14" s="169"/>
      <c r="L14" s="169"/>
      <c r="M14" s="169"/>
      <c r="N14" s="169"/>
      <c r="O14" s="169"/>
      <c r="P14" s="169"/>
      <c r="Q14" s="889"/>
      <c r="R14" s="889"/>
      <c r="S14" s="169"/>
      <c r="T14" s="204"/>
    </row>
    <row r="15" spans="2:23" ht="15.75" customHeight="1" x14ac:dyDescent="0.25">
      <c r="B15" s="3"/>
      <c r="C15" s="154"/>
      <c r="D15" s="2501" t="s">
        <v>244</v>
      </c>
      <c r="E15" s="2501"/>
      <c r="F15" s="2502"/>
      <c r="G15" s="2503"/>
      <c r="H15" s="2504"/>
      <c r="I15" s="2505"/>
      <c r="J15" s="2495"/>
      <c r="K15" s="2495"/>
      <c r="L15" s="278"/>
      <c r="M15" s="1056" t="s">
        <v>245</v>
      </c>
      <c r="N15" s="2506"/>
      <c r="O15" s="2507"/>
      <c r="P15" s="2508"/>
      <c r="Q15" s="889"/>
      <c r="R15" s="1047" t="s">
        <v>246</v>
      </c>
      <c r="S15" s="1048" t="s">
        <v>413</v>
      </c>
      <c r="T15" s="204"/>
    </row>
    <row r="16" spans="2:23" ht="28.5" customHeight="1" x14ac:dyDescent="0.25">
      <c r="B16" s="3"/>
      <c r="C16" s="154"/>
      <c r="D16" s="45"/>
      <c r="E16" s="292"/>
      <c r="F16" s="292"/>
      <c r="G16" s="292"/>
      <c r="H16" s="292"/>
      <c r="I16" s="292"/>
      <c r="J16" s="292"/>
      <c r="K16" s="292"/>
      <c r="L16" s="170"/>
      <c r="M16" s="292"/>
      <c r="N16" s="174"/>
      <c r="O16" s="174"/>
      <c r="P16" s="170"/>
      <c r="Q16" s="170"/>
      <c r="R16" s="170"/>
      <c r="S16" s="876" t="s">
        <v>12</v>
      </c>
      <c r="T16" s="204"/>
    </row>
    <row r="17" spans="2:24" ht="27" customHeight="1" x14ac:dyDescent="0.25">
      <c r="B17" s="3"/>
      <c r="C17" s="154"/>
      <c r="D17" s="2492" t="s">
        <v>143</v>
      </c>
      <c r="E17" s="2492"/>
      <c r="F17" s="2493" t="s">
        <v>144</v>
      </c>
      <c r="G17" s="2493"/>
      <c r="H17" s="2493"/>
      <c r="I17" s="2493" t="s">
        <v>145</v>
      </c>
      <c r="J17" s="2492" t="s">
        <v>146</v>
      </c>
      <c r="K17" s="2492"/>
      <c r="L17" s="2492" t="s">
        <v>147</v>
      </c>
      <c r="M17" s="2492"/>
      <c r="N17" s="2484" t="s">
        <v>189</v>
      </c>
      <c r="O17" s="2486" t="s">
        <v>148</v>
      </c>
      <c r="P17" s="2487"/>
      <c r="Q17" s="2488"/>
      <c r="R17" s="2486" t="s">
        <v>149</v>
      </c>
      <c r="S17" s="2488"/>
      <c r="T17" s="204"/>
    </row>
    <row r="18" spans="2:24" x14ac:dyDescent="0.25">
      <c r="B18" s="3"/>
      <c r="C18" s="154"/>
      <c r="D18" s="2492"/>
      <c r="E18" s="2492"/>
      <c r="F18" s="2493"/>
      <c r="G18" s="2493"/>
      <c r="H18" s="2493"/>
      <c r="I18" s="2493"/>
      <c r="J18" s="2492"/>
      <c r="K18" s="2492"/>
      <c r="L18" s="2492"/>
      <c r="M18" s="2492"/>
      <c r="N18" s="2485"/>
      <c r="O18" s="868" t="s">
        <v>150</v>
      </c>
      <c r="P18" s="868" t="s">
        <v>151</v>
      </c>
      <c r="Q18" s="868" t="s">
        <v>152</v>
      </c>
      <c r="R18" s="868" t="s">
        <v>153</v>
      </c>
      <c r="S18" s="868" t="s">
        <v>154</v>
      </c>
      <c r="T18" s="204"/>
    </row>
    <row r="19" spans="2:24" ht="15" customHeight="1" x14ac:dyDescent="0.25">
      <c r="B19" s="3"/>
      <c r="C19" s="154"/>
      <c r="D19" s="2480" t="s">
        <v>494</v>
      </c>
      <c r="E19" s="2480"/>
      <c r="F19" s="2479" t="s">
        <v>492</v>
      </c>
      <c r="G19" s="2479"/>
      <c r="H19" s="2479"/>
      <c r="I19" s="1319" t="s">
        <v>497</v>
      </c>
      <c r="J19" s="1319" t="s">
        <v>498</v>
      </c>
      <c r="K19" s="1319"/>
      <c r="L19" s="2479" t="s">
        <v>499</v>
      </c>
      <c r="M19" s="2479"/>
      <c r="N19" s="863" t="s">
        <v>190</v>
      </c>
      <c r="O19" s="644">
        <v>1054097.1499999999</v>
      </c>
      <c r="P19" s="644">
        <v>15461300</v>
      </c>
      <c r="Q19" s="644">
        <v>7691717.2699999996</v>
      </c>
      <c r="R19" s="644">
        <f>+O19+P19-Q19</f>
        <v>8823679.8800000008</v>
      </c>
      <c r="S19" s="644">
        <v>9159742.3800000008</v>
      </c>
      <c r="T19" s="204"/>
    </row>
    <row r="20" spans="2:24" x14ac:dyDescent="0.25">
      <c r="B20" s="3"/>
      <c r="C20" s="154"/>
      <c r="D20" s="2480"/>
      <c r="E20" s="2480"/>
      <c r="F20" s="2479"/>
      <c r="G20" s="2479"/>
      <c r="H20" s="2479"/>
      <c r="I20" s="1319"/>
      <c r="J20" s="1319"/>
      <c r="K20" s="1319"/>
      <c r="L20" s="2479"/>
      <c r="M20" s="2479"/>
      <c r="N20" s="863"/>
      <c r="P20" s="644"/>
      <c r="Q20" s="644"/>
      <c r="R20" s="644"/>
      <c r="S20" s="644"/>
      <c r="T20" s="204"/>
      <c r="X20" s="162" t="s">
        <v>190</v>
      </c>
    </row>
    <row r="21" spans="2:24" ht="15" customHeight="1" x14ac:dyDescent="0.25">
      <c r="B21" s="3"/>
      <c r="C21" s="154"/>
      <c r="D21" s="2480"/>
      <c r="E21" s="2480"/>
      <c r="F21" s="2479"/>
      <c r="G21" s="2479"/>
      <c r="H21" s="2479"/>
      <c r="I21" s="1319"/>
      <c r="J21" s="1319"/>
      <c r="K21" s="1319"/>
      <c r="L21" s="2479"/>
      <c r="M21" s="2479"/>
      <c r="N21" s="863"/>
      <c r="O21" s="644"/>
      <c r="P21" s="644"/>
      <c r="Q21" s="644"/>
      <c r="R21" s="644"/>
      <c r="S21" s="644"/>
      <c r="T21" s="204"/>
      <c r="X21" s="162" t="s">
        <v>191</v>
      </c>
    </row>
    <row r="22" spans="2:24" x14ac:dyDescent="0.25">
      <c r="B22" s="3"/>
      <c r="C22" s="154"/>
      <c r="D22" s="2480"/>
      <c r="E22" s="2480"/>
      <c r="F22" s="2479"/>
      <c r="G22" s="2479"/>
      <c r="H22" s="2479"/>
      <c r="I22" s="1319"/>
      <c r="J22" s="1319"/>
      <c r="K22" s="1319"/>
      <c r="L22" s="2479"/>
      <c r="M22" s="2479"/>
      <c r="N22" s="863"/>
      <c r="O22" s="644"/>
      <c r="P22" s="644"/>
      <c r="Q22" s="644"/>
      <c r="R22" s="644"/>
      <c r="S22" s="644"/>
      <c r="T22" s="204"/>
    </row>
    <row r="23" spans="2:24" ht="15" customHeight="1" x14ac:dyDescent="0.25">
      <c r="B23" s="3"/>
      <c r="C23" s="154"/>
      <c r="D23" s="2480"/>
      <c r="E23" s="2480"/>
      <c r="F23" s="2479"/>
      <c r="G23" s="2479"/>
      <c r="H23" s="2479"/>
      <c r="I23" s="1319"/>
      <c r="J23" s="1319"/>
      <c r="K23" s="1319"/>
      <c r="L23" s="2479"/>
      <c r="M23" s="2479"/>
      <c r="N23" s="863"/>
      <c r="O23" s="644"/>
      <c r="P23" s="644"/>
      <c r="Q23" s="644"/>
      <c r="R23" s="644"/>
      <c r="S23" s="644"/>
      <c r="T23" s="204"/>
    </row>
    <row r="24" spans="2:24" x14ac:dyDescent="0.25">
      <c r="B24" s="3"/>
      <c r="C24" s="154"/>
      <c r="D24" s="2480"/>
      <c r="E24" s="2480"/>
      <c r="F24" s="2479"/>
      <c r="G24" s="2479"/>
      <c r="H24" s="2479"/>
      <c r="I24" s="1319"/>
      <c r="J24" s="1319"/>
      <c r="K24" s="1319"/>
      <c r="L24" s="2479"/>
      <c r="M24" s="2479"/>
      <c r="N24" s="863"/>
      <c r="O24" s="644"/>
      <c r="P24" s="644"/>
      <c r="Q24" s="644"/>
      <c r="R24" s="644"/>
      <c r="S24" s="644"/>
      <c r="T24" s="204"/>
    </row>
    <row r="25" spans="2:24" ht="15" customHeight="1" x14ac:dyDescent="0.25">
      <c r="B25" s="3"/>
      <c r="C25" s="154"/>
      <c r="D25" s="2480"/>
      <c r="E25" s="2480"/>
      <c r="F25" s="2479"/>
      <c r="G25" s="2479"/>
      <c r="H25" s="2479"/>
      <c r="I25" s="1319"/>
      <c r="J25" s="1319"/>
      <c r="K25" s="1319"/>
      <c r="L25" s="2479"/>
      <c r="M25" s="2479"/>
      <c r="N25" s="863"/>
      <c r="O25" s="644"/>
      <c r="P25" s="644"/>
      <c r="Q25" s="644"/>
      <c r="R25" s="644"/>
      <c r="S25" s="644"/>
      <c r="T25" s="204"/>
    </row>
    <row r="26" spans="2:24" x14ac:dyDescent="0.25">
      <c r="B26" s="3"/>
      <c r="C26" s="154"/>
      <c r="D26" s="2480"/>
      <c r="E26" s="2480"/>
      <c r="F26" s="2479"/>
      <c r="G26" s="2479"/>
      <c r="H26" s="2479"/>
      <c r="I26" s="1319"/>
      <c r="J26" s="1319"/>
      <c r="K26" s="1319"/>
      <c r="L26" s="2479"/>
      <c r="M26" s="2479"/>
      <c r="N26" s="863"/>
      <c r="O26" s="644"/>
      <c r="P26" s="644"/>
      <c r="Q26" s="644"/>
      <c r="R26" s="644"/>
      <c r="S26" s="644"/>
      <c r="T26" s="204"/>
    </row>
    <row r="27" spans="2:24" ht="15" customHeight="1" x14ac:dyDescent="0.25">
      <c r="B27" s="3"/>
      <c r="C27" s="154"/>
      <c r="D27" s="2480"/>
      <c r="E27" s="2480"/>
      <c r="F27" s="2479"/>
      <c r="G27" s="2479"/>
      <c r="H27" s="2479"/>
      <c r="I27" s="1319"/>
      <c r="J27" s="1319"/>
      <c r="K27" s="1319"/>
      <c r="L27" s="2479"/>
      <c r="M27" s="2479"/>
      <c r="N27" s="863"/>
      <c r="O27" s="644"/>
      <c r="P27" s="644"/>
      <c r="Q27" s="644"/>
      <c r="R27" s="644"/>
      <c r="S27" s="644"/>
      <c r="T27" s="204"/>
    </row>
    <row r="28" spans="2:24" x14ac:dyDescent="0.25">
      <c r="B28" s="3"/>
      <c r="C28" s="154"/>
      <c r="D28" s="2480"/>
      <c r="E28" s="2480"/>
      <c r="F28" s="2479"/>
      <c r="G28" s="2479"/>
      <c r="H28" s="2479"/>
      <c r="I28" s="1319"/>
      <c r="J28" s="1319"/>
      <c r="K28" s="1319"/>
      <c r="L28" s="2479"/>
      <c r="M28" s="2479"/>
      <c r="N28" s="863"/>
      <c r="O28" s="644"/>
      <c r="P28" s="644"/>
      <c r="Q28" s="644"/>
      <c r="R28" s="644"/>
      <c r="S28" s="644"/>
      <c r="T28" s="204"/>
    </row>
    <row r="29" spans="2:24" ht="15" customHeight="1" x14ac:dyDescent="0.25">
      <c r="B29" s="3"/>
      <c r="C29" s="154"/>
      <c r="D29" s="2480"/>
      <c r="E29" s="2480"/>
      <c r="F29" s="2479"/>
      <c r="G29" s="2479"/>
      <c r="H29" s="2479"/>
      <c r="I29" s="1319"/>
      <c r="J29" s="1319"/>
      <c r="K29" s="1319"/>
      <c r="L29" s="2479"/>
      <c r="M29" s="2479"/>
      <c r="N29" s="863"/>
      <c r="O29" s="644"/>
      <c r="P29" s="644"/>
      <c r="Q29" s="644"/>
      <c r="R29" s="644"/>
      <c r="S29" s="644"/>
      <c r="T29" s="204"/>
    </row>
    <row r="30" spans="2:24" x14ac:dyDescent="0.25">
      <c r="B30" s="3"/>
      <c r="C30" s="154"/>
      <c r="D30" s="2480"/>
      <c r="E30" s="2480"/>
      <c r="F30" s="2479"/>
      <c r="G30" s="2479"/>
      <c r="H30" s="2479"/>
      <c r="I30" s="1319"/>
      <c r="J30" s="1319"/>
      <c r="K30" s="1319"/>
      <c r="L30" s="2479"/>
      <c r="M30" s="2479"/>
      <c r="N30" s="863"/>
      <c r="O30" s="644"/>
      <c r="P30" s="644"/>
      <c r="Q30" s="644"/>
      <c r="R30" s="644"/>
      <c r="S30" s="644"/>
      <c r="T30" s="204"/>
    </row>
    <row r="31" spans="2:24" ht="15" customHeight="1" x14ac:dyDescent="0.25">
      <c r="B31" s="3"/>
      <c r="C31" s="154"/>
      <c r="D31" s="2480"/>
      <c r="E31" s="2480"/>
      <c r="F31" s="2479"/>
      <c r="G31" s="2479"/>
      <c r="H31" s="2479"/>
      <c r="I31" s="1319"/>
      <c r="J31" s="1319"/>
      <c r="K31" s="1319"/>
      <c r="L31" s="2479"/>
      <c r="M31" s="2479"/>
      <c r="N31" s="863"/>
      <c r="O31" s="644"/>
      <c r="P31" s="644"/>
      <c r="Q31" s="644"/>
      <c r="R31" s="644"/>
      <c r="S31" s="644"/>
      <c r="T31" s="204"/>
    </row>
    <row r="32" spans="2:24" x14ac:dyDescent="0.25">
      <c r="B32" s="3"/>
      <c r="C32" s="154"/>
      <c r="D32" s="2480"/>
      <c r="E32" s="2480"/>
      <c r="F32" s="2479"/>
      <c r="G32" s="2479"/>
      <c r="H32" s="2479"/>
      <c r="I32" s="1319"/>
      <c r="J32" s="1319"/>
      <c r="K32" s="1319"/>
      <c r="L32" s="2479"/>
      <c r="M32" s="2479"/>
      <c r="N32" s="863"/>
      <c r="O32" s="644"/>
      <c r="P32" s="644"/>
      <c r="Q32" s="644"/>
      <c r="R32" s="644"/>
      <c r="S32" s="644"/>
      <c r="T32" s="204"/>
    </row>
    <row r="33" spans="2:21" x14ac:dyDescent="0.25">
      <c r="B33" s="3"/>
      <c r="C33" s="154"/>
      <c r="D33" s="2480"/>
      <c r="E33" s="2480"/>
      <c r="F33" s="2479"/>
      <c r="G33" s="2479"/>
      <c r="H33" s="2479"/>
      <c r="I33" s="1319"/>
      <c r="J33" s="1319"/>
      <c r="K33" s="1319"/>
      <c r="L33" s="2479"/>
      <c r="M33" s="2479"/>
      <c r="N33" s="863"/>
      <c r="O33" s="644"/>
      <c r="P33" s="644"/>
      <c r="Q33" s="644"/>
      <c r="R33" s="644"/>
      <c r="S33" s="644"/>
      <c r="T33" s="204"/>
    </row>
    <row r="34" spans="2:21" x14ac:dyDescent="0.25">
      <c r="B34" s="292"/>
      <c r="C34" s="154"/>
      <c r="D34" s="864"/>
      <c r="E34" s="864"/>
      <c r="F34" s="865"/>
      <c r="G34" s="865"/>
      <c r="H34" s="865"/>
      <c r="I34" s="866"/>
      <c r="J34" s="864"/>
      <c r="K34" s="864"/>
      <c r="L34" s="864"/>
      <c r="M34" s="864"/>
      <c r="N34" s="864"/>
      <c r="O34" s="864"/>
      <c r="P34" s="867"/>
      <c r="Q34" s="867"/>
      <c r="R34" s="867"/>
      <c r="S34" s="867"/>
      <c r="T34" s="204"/>
    </row>
    <row r="35" spans="2:21" ht="16.5" customHeight="1" x14ac:dyDescent="0.25">
      <c r="B35" s="3"/>
      <c r="C35" s="154"/>
      <c r="D35" s="2510" t="s">
        <v>155</v>
      </c>
      <c r="E35" s="2511"/>
      <c r="F35" s="2511"/>
      <c r="G35" s="2511"/>
      <c r="H35" s="2511"/>
      <c r="I35" s="2511"/>
      <c r="J35" s="2511"/>
      <c r="K35" s="2511"/>
      <c r="L35" s="2511"/>
      <c r="M35" s="2511"/>
      <c r="N35" s="2511"/>
      <c r="O35" s="2511"/>
      <c r="P35" s="2511"/>
      <c r="Q35" s="2511"/>
      <c r="R35" s="2511"/>
      <c r="S35" s="2512"/>
      <c r="T35" s="204"/>
    </row>
    <row r="36" spans="2:21" ht="18.75" hidden="1" customHeight="1" x14ac:dyDescent="0.25">
      <c r="B36" s="3"/>
      <c r="C36" s="154"/>
      <c r="D36" s="2513"/>
      <c r="E36" s="2514"/>
      <c r="F36" s="2514"/>
      <c r="G36" s="2514"/>
      <c r="H36" s="2514"/>
      <c r="I36" s="2514"/>
      <c r="J36" s="2514"/>
      <c r="K36" s="2514"/>
      <c r="L36" s="2514"/>
      <c r="M36" s="2514"/>
      <c r="N36" s="2514"/>
      <c r="O36" s="2514"/>
      <c r="P36" s="2514"/>
      <c r="Q36" s="2514"/>
      <c r="R36" s="2514"/>
      <c r="S36" s="2515"/>
      <c r="T36" s="204"/>
    </row>
    <row r="37" spans="2:21" ht="27" customHeight="1" x14ac:dyDescent="0.25">
      <c r="B37" s="3"/>
      <c r="C37" s="154"/>
      <c r="D37" s="292"/>
      <c r="E37" s="292"/>
      <c r="F37" s="292"/>
      <c r="G37" s="292"/>
      <c r="H37" s="2466" t="s">
        <v>495</v>
      </c>
      <c r="I37" s="2466"/>
      <c r="J37" s="292"/>
      <c r="K37" s="292"/>
      <c r="L37" s="2466" t="s">
        <v>503</v>
      </c>
      <c r="M37" s="2466"/>
      <c r="N37" s="292"/>
      <c r="O37" s="292"/>
      <c r="P37" s="2466" t="s">
        <v>501</v>
      </c>
      <c r="Q37" s="2466"/>
      <c r="R37" s="2466"/>
      <c r="S37" s="46" t="s">
        <v>156</v>
      </c>
      <c r="T37" s="204"/>
    </row>
    <row r="38" spans="2:21" ht="15" customHeight="1" x14ac:dyDescent="0.25">
      <c r="B38" s="169"/>
      <c r="C38" s="220"/>
      <c r="D38" s="928"/>
      <c r="E38" s="928"/>
      <c r="F38" s="928"/>
      <c r="G38" s="928"/>
      <c r="H38" s="2465" t="str">
        <f>'Datos Generales'!C16</f>
        <v>Preparado por</v>
      </c>
      <c r="I38" s="2465"/>
      <c r="J38" s="885"/>
      <c r="K38" s="885"/>
      <c r="L38" s="2465" t="str">
        <f>'Datos Generales'!D16</f>
        <v>Revisado por</v>
      </c>
      <c r="M38" s="2465"/>
      <c r="N38" s="888"/>
      <c r="O38" s="888"/>
      <c r="P38" s="2517" t="str">
        <f>'Datos Generales'!E16</f>
        <v>Autorizado por</v>
      </c>
      <c r="Q38" s="2517"/>
      <c r="R38" s="2517"/>
      <c r="S38" s="904"/>
      <c r="T38" s="204"/>
    </row>
    <row r="39" spans="2:21" s="171" customFormat="1" ht="15" customHeight="1" x14ac:dyDescent="0.25">
      <c r="B39" s="510"/>
      <c r="C39" s="509"/>
      <c r="D39" s="928"/>
      <c r="E39" s="928"/>
      <c r="F39" s="928"/>
      <c r="G39" s="928"/>
      <c r="H39" s="2466" t="s">
        <v>500</v>
      </c>
      <c r="I39" s="2466"/>
      <c r="J39" s="928"/>
      <c r="K39" s="928"/>
      <c r="L39" s="2466" t="s">
        <v>491</v>
      </c>
      <c r="M39" s="2466"/>
      <c r="N39" s="928"/>
      <c r="O39" s="928"/>
      <c r="P39" s="2466" t="s">
        <v>490</v>
      </c>
      <c r="Q39" s="2466"/>
      <c r="R39" s="2466"/>
      <c r="S39" s="928"/>
      <c r="T39" s="530"/>
    </row>
    <row r="40" spans="2:21" x14ac:dyDescent="0.25">
      <c r="B40" s="169"/>
      <c r="C40" s="220"/>
      <c r="D40" s="928"/>
      <c r="E40" s="928"/>
      <c r="F40" s="928"/>
      <c r="G40" s="928"/>
      <c r="H40" s="2516" t="str">
        <f>'Datos Generales'!C17</f>
        <v>Puesto que ocupa</v>
      </c>
      <c r="I40" s="2516"/>
      <c r="J40" s="928"/>
      <c r="K40" s="928"/>
      <c r="L40" s="2516" t="str">
        <f>'Datos Generales'!D17</f>
        <v>Puesto que ocupa</v>
      </c>
      <c r="M40" s="2516"/>
      <c r="N40" s="928"/>
      <c r="O40" s="928"/>
      <c r="P40" s="2517" t="str">
        <f>'Datos Generales'!E17</f>
        <v>Puesto que ocupa</v>
      </c>
      <c r="Q40" s="2517"/>
      <c r="R40" s="2517"/>
      <c r="S40" s="904"/>
      <c r="T40" s="204"/>
    </row>
    <row r="41" spans="2:21" ht="11.25" customHeight="1" x14ac:dyDescent="0.25">
      <c r="B41" s="169"/>
      <c r="C41" s="220"/>
      <c r="D41" s="928"/>
      <c r="E41" s="928"/>
      <c r="F41" s="928"/>
      <c r="G41" s="928"/>
      <c r="J41" s="888"/>
      <c r="K41" s="888"/>
      <c r="N41" s="888"/>
      <c r="O41" s="888"/>
      <c r="S41" s="904"/>
      <c r="T41" s="204"/>
    </row>
    <row r="42" spans="2:21" x14ac:dyDescent="0.25">
      <c r="B42" s="169"/>
      <c r="C42" s="220"/>
      <c r="D42" s="928"/>
      <c r="E42" s="928"/>
      <c r="F42" s="928"/>
      <c r="G42" s="928"/>
      <c r="H42" s="2467">
        <v>45299</v>
      </c>
      <c r="I42" s="2467"/>
      <c r="J42" s="904"/>
      <c r="K42" s="904"/>
      <c r="L42" s="2467">
        <v>45299</v>
      </c>
      <c r="M42" s="2467"/>
      <c r="N42" s="904"/>
      <c r="O42" s="904"/>
      <c r="P42" s="2467">
        <v>45303</v>
      </c>
      <c r="Q42" s="2467"/>
      <c r="R42" s="2467"/>
      <c r="S42" s="929"/>
      <c r="T42" s="204"/>
    </row>
    <row r="43" spans="2:21" ht="21" customHeight="1" x14ac:dyDescent="0.25">
      <c r="B43" s="3"/>
      <c r="C43" s="154"/>
      <c r="D43" s="940"/>
      <c r="E43" s="940"/>
      <c r="F43" s="940"/>
      <c r="G43" s="940"/>
      <c r="H43" s="2516" t="s">
        <v>287</v>
      </c>
      <c r="I43" s="2516"/>
      <c r="J43" s="941"/>
      <c r="K43" s="941"/>
      <c r="L43" s="2516" t="s">
        <v>288</v>
      </c>
      <c r="M43" s="2516"/>
      <c r="N43" s="941"/>
      <c r="O43" s="941"/>
      <c r="P43" s="2517" t="s">
        <v>300</v>
      </c>
      <c r="Q43" s="2517"/>
      <c r="R43" s="2517"/>
      <c r="S43" s="941"/>
      <c r="T43" s="204"/>
    </row>
    <row r="44" spans="2:21" ht="6.75" customHeight="1" x14ac:dyDescent="0.25">
      <c r="B44" s="292"/>
      <c r="C44" s="154"/>
      <c r="D44" s="940"/>
      <c r="E44" s="940"/>
      <c r="F44" s="940"/>
      <c r="G44" s="940"/>
      <c r="J44" s="888"/>
      <c r="K44" s="888"/>
      <c r="N44" s="888"/>
      <c r="O44" s="888"/>
      <c r="S44" s="941"/>
      <c r="T44" s="204"/>
    </row>
    <row r="45" spans="2:21" hidden="1" x14ac:dyDescent="0.25">
      <c r="B45" s="292"/>
      <c r="C45" s="154"/>
      <c r="D45" s="940"/>
      <c r="E45" s="940"/>
      <c r="F45" s="940"/>
      <c r="G45" s="940"/>
      <c r="J45" s="904"/>
      <c r="K45" s="904"/>
      <c r="N45" s="904"/>
      <c r="O45" s="904"/>
      <c r="S45" s="941"/>
      <c r="T45" s="204"/>
    </row>
    <row r="46" spans="2:21" hidden="1" x14ac:dyDescent="0.25">
      <c r="C46" s="173"/>
      <c r="D46" s="174"/>
      <c r="E46" s="174"/>
      <c r="F46" s="174"/>
      <c r="G46" s="174"/>
      <c r="H46" s="174"/>
      <c r="I46" s="174"/>
      <c r="J46" s="174"/>
      <c r="K46" s="174"/>
      <c r="L46" s="174"/>
      <c r="M46" s="174"/>
      <c r="N46" s="174"/>
      <c r="O46" s="174"/>
      <c r="P46" s="174"/>
      <c r="Q46" s="40"/>
      <c r="R46" s="174"/>
      <c r="S46" s="174"/>
      <c r="T46" s="175"/>
    </row>
    <row r="47" spans="2:21" x14ac:dyDescent="0.25">
      <c r="C47" s="170"/>
      <c r="D47" s="170"/>
      <c r="E47" s="170"/>
      <c r="F47" s="170"/>
      <c r="G47" s="170"/>
      <c r="H47" s="170"/>
      <c r="I47" s="170"/>
      <c r="J47" s="170"/>
      <c r="K47" s="170"/>
      <c r="L47" s="170"/>
      <c r="M47" s="170"/>
      <c r="N47" s="170"/>
      <c r="O47" s="170"/>
      <c r="P47" s="170"/>
      <c r="Q47" s="170"/>
      <c r="R47" s="170"/>
      <c r="S47" s="170"/>
      <c r="T47" s="170"/>
      <c r="U47" s="170"/>
    </row>
    <row r="48" spans="2:21" x14ac:dyDescent="0.25">
      <c r="C48" s="170"/>
      <c r="D48" s="170"/>
      <c r="E48" s="170"/>
      <c r="F48" s="170"/>
      <c r="G48" s="170"/>
      <c r="H48" s="170"/>
      <c r="I48" s="170"/>
      <c r="J48" s="170"/>
      <c r="K48" s="170"/>
      <c r="L48" s="170"/>
      <c r="M48" s="170"/>
      <c r="N48" s="170"/>
      <c r="O48" s="170"/>
      <c r="P48" s="170"/>
      <c r="Q48" s="170"/>
      <c r="R48" s="170"/>
      <c r="S48" s="170"/>
      <c r="T48" s="170"/>
      <c r="U48" s="170"/>
    </row>
  </sheetData>
  <sheetProtection formatColumns="0" formatRows="0" insertColumns="0" insertRows="0"/>
  <protectedRanges>
    <protectedRange sqref="H38 H39 H40" name="Rango1_2_1_1"/>
    <protectedRange sqref="M37" name="Rango1_2_1"/>
  </protectedRanges>
  <mergeCells count="86">
    <mergeCell ref="H43:I43"/>
    <mergeCell ref="L43:M43"/>
    <mergeCell ref="P43:R43"/>
    <mergeCell ref="H42:I42"/>
    <mergeCell ref="L42:M42"/>
    <mergeCell ref="P42:R42"/>
    <mergeCell ref="H38:I38"/>
    <mergeCell ref="H39:I39"/>
    <mergeCell ref="H40:I40"/>
    <mergeCell ref="P38:R38"/>
    <mergeCell ref="P37:R37"/>
    <mergeCell ref="L38:M38"/>
    <mergeCell ref="P39:R39"/>
    <mergeCell ref="P40:R40"/>
    <mergeCell ref="L39:M39"/>
    <mergeCell ref="L40:M40"/>
    <mergeCell ref="D32:E32"/>
    <mergeCell ref="F32:H32"/>
    <mergeCell ref="L32:M32"/>
    <mergeCell ref="D35:S36"/>
    <mergeCell ref="H37:I37"/>
    <mergeCell ref="L37:M37"/>
    <mergeCell ref="D33:E33"/>
    <mergeCell ref="F33:H33"/>
    <mergeCell ref="L33:M33"/>
    <mergeCell ref="D30:E30"/>
    <mergeCell ref="F30:H30"/>
    <mergeCell ref="L30:M30"/>
    <mergeCell ref="D31:E31"/>
    <mergeCell ref="F31:H31"/>
    <mergeCell ref="L31:M31"/>
    <mergeCell ref="D28:E28"/>
    <mergeCell ref="F28:H28"/>
    <mergeCell ref="L28:M28"/>
    <mergeCell ref="D29:E29"/>
    <mergeCell ref="F29:H29"/>
    <mergeCell ref="L29:M29"/>
    <mergeCell ref="D26:E26"/>
    <mergeCell ref="F26:H26"/>
    <mergeCell ref="L26:M26"/>
    <mergeCell ref="D27:E27"/>
    <mergeCell ref="F27:H27"/>
    <mergeCell ref="L27:M27"/>
    <mergeCell ref="D24:E24"/>
    <mergeCell ref="F24:H24"/>
    <mergeCell ref="L24:M24"/>
    <mergeCell ref="D25:E25"/>
    <mergeCell ref="F25:H25"/>
    <mergeCell ref="L25:M25"/>
    <mergeCell ref="D7:S7"/>
    <mergeCell ref="D15:F15"/>
    <mergeCell ref="G15:I15"/>
    <mergeCell ref="J15:K15"/>
    <mergeCell ref="N15:P15"/>
    <mergeCell ref="L9:N9"/>
    <mergeCell ref="C2:T2"/>
    <mergeCell ref="C3:T3"/>
    <mergeCell ref="C4:T4"/>
    <mergeCell ref="N17:N18"/>
    <mergeCell ref="O17:Q17"/>
    <mergeCell ref="R17:S17"/>
    <mergeCell ref="G11:I11"/>
    <mergeCell ref="D17:E18"/>
    <mergeCell ref="F17:H18"/>
    <mergeCell ref="I17:I18"/>
    <mergeCell ref="J17:K18"/>
    <mergeCell ref="D5:S5"/>
    <mergeCell ref="D6:S6"/>
    <mergeCell ref="D13:H13"/>
    <mergeCell ref="I13:J13"/>
    <mergeCell ref="L17:M18"/>
    <mergeCell ref="L21:M21"/>
    <mergeCell ref="D19:E19"/>
    <mergeCell ref="F19:H19"/>
    <mergeCell ref="L19:M19"/>
    <mergeCell ref="L23:M23"/>
    <mergeCell ref="D20:E20"/>
    <mergeCell ref="F20:H20"/>
    <mergeCell ref="L20:M20"/>
    <mergeCell ref="D21:E21"/>
    <mergeCell ref="F21:H21"/>
    <mergeCell ref="D22:E22"/>
    <mergeCell ref="F22:H22"/>
    <mergeCell ref="L22:M22"/>
    <mergeCell ref="D23:E23"/>
    <mergeCell ref="F23:H23"/>
  </mergeCells>
  <dataValidations xWindow="823" yWindow="883" count="3">
    <dataValidation type="list" allowBlank="1" showInputMessage="1" showErrorMessage="1" errorTitle="Entrada no válida" error="Indique el tipo de moneda según la lista desplegable" promptTitle="Tipo de Moneda" prompt="Indique el tipo de moneda" sqref="S15">
      <formula1>$W$7:$W$9</formula1>
    </dataValidation>
    <dataValidation type="list" allowBlank="1" showInputMessage="1" showErrorMessage="1" errorTitle="Entrada no válida" error="Indique según corresponda, si la entidad está incorporada en el SIGEF" promptTitle="Incorporación al SIGEF" prompt="Indique si la cuneta está incorporada en el SIGEF" sqref="N17:N18">
      <formula1>$X$20:$X$21</formula1>
    </dataValidation>
    <dataValidation type="list" allowBlank="1" showInputMessage="1" showErrorMessage="1" errorTitle="Entrada no válida" error="Indique según corresponda, si la cuenta está incorporada en el SIGEF" promptTitle="Incorporación al SIGEF" prompt="Indique si la cuenta está incorporada en el SIGEF" sqref="N19:N33">
      <formula1>$X$20:$X$21</formula1>
    </dataValidation>
  </dataValidations>
  <printOptions horizontalCentered="1" verticalCentered="1"/>
  <pageMargins left="0" right="0" top="0.31496062992125984" bottom="0.31496062992125984" header="0" footer="0"/>
  <pageSetup paperSize="5" scale="85" orientation="landscape" r:id="rId1"/>
  <headerFooter alignWithMargins="0">
    <oddFooter>&amp;R&amp;D</oddFooter>
  </headerFooter>
  <colBreaks count="1" manualBreakCount="1">
    <brk id="19" max="1048575" man="1"/>
  </colBreaks>
  <ignoredErrors>
    <ignoredError sqref="G11:S11" unlocked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6"/>
  <sheetViews>
    <sheetView showGridLines="0" topLeftCell="A10" zoomScaleNormal="100" zoomScaleSheetLayoutView="75" workbookViewId="0">
      <selection activeCell="M5" sqref="M5"/>
    </sheetView>
  </sheetViews>
  <sheetFormatPr baseColWidth="10" defaultRowHeight="12.75" x14ac:dyDescent="0.2"/>
  <cols>
    <col min="1" max="1" width="2.5703125" style="47" customWidth="1"/>
    <col min="2" max="2" width="1.85546875" style="47" customWidth="1"/>
    <col min="3" max="3" width="8" style="47" customWidth="1"/>
    <col min="4" max="4" width="12.42578125" style="47" customWidth="1"/>
    <col min="5" max="5" width="6.28515625" style="47" customWidth="1"/>
    <col min="6" max="6" width="9.28515625" style="2" customWidth="1"/>
    <col min="7" max="7" width="10.28515625" style="2" customWidth="1"/>
    <col min="8" max="8" width="8.5703125" style="47" customWidth="1"/>
    <col min="9" max="9" width="10.140625" style="47" customWidth="1"/>
    <col min="10" max="10" width="15.42578125" style="47" customWidth="1"/>
    <col min="11" max="11" width="16" style="47" customWidth="1"/>
    <col min="12" max="12" width="10.42578125" style="47" customWidth="1"/>
    <col min="13" max="13" width="11.7109375" style="47" customWidth="1"/>
    <col min="14" max="14" width="7" style="47" customWidth="1"/>
    <col min="15" max="15" width="7.5703125" style="47" customWidth="1"/>
    <col min="16" max="16" width="10.140625" style="47" customWidth="1"/>
    <col min="17" max="17" width="10.42578125" style="47" customWidth="1"/>
    <col min="18" max="18" width="8.5703125" style="47" customWidth="1"/>
    <col min="19" max="19" width="11.42578125" style="47" customWidth="1"/>
    <col min="20" max="20" width="10.42578125" style="47" customWidth="1"/>
    <col min="21" max="21" width="10.5703125" style="47" customWidth="1"/>
    <col min="22" max="22" width="11.42578125" style="47" customWidth="1"/>
    <col min="23" max="23" width="10.85546875" style="47" customWidth="1"/>
    <col min="24" max="24" width="13.140625" style="47" customWidth="1"/>
    <col min="25" max="25" width="12.85546875" style="47" customWidth="1"/>
    <col min="26" max="26" width="11.28515625" style="47" customWidth="1"/>
    <col min="27" max="27" width="12" style="47" customWidth="1"/>
    <col min="28" max="28" width="2" style="47" customWidth="1"/>
    <col min="29" max="253" width="11.42578125" style="47"/>
    <col min="254" max="254" width="5.42578125" style="47" customWidth="1"/>
    <col min="255" max="255" width="11.5703125" style="47" customWidth="1"/>
    <col min="256" max="256" width="7.140625" style="47" bestFit="1" customWidth="1"/>
    <col min="257" max="257" width="6.42578125" style="47" customWidth="1"/>
    <col min="258" max="258" width="5.28515625" style="47" customWidth="1"/>
    <col min="259" max="259" width="23" style="47" customWidth="1"/>
    <col min="260" max="260" width="9.42578125" style="47" customWidth="1"/>
    <col min="261" max="261" width="8.42578125" style="47" customWidth="1"/>
    <col min="262" max="262" width="16.85546875" style="47" customWidth="1"/>
    <col min="263" max="263" width="8.42578125" style="47" customWidth="1"/>
    <col min="264" max="264" width="13.5703125" style="47" customWidth="1"/>
    <col min="265" max="265" width="8.42578125" style="47" bestFit="1" customWidth="1"/>
    <col min="266" max="267" width="12.140625" style="47" customWidth="1"/>
    <col min="268" max="268" width="18.5703125" style="47" customWidth="1"/>
    <col min="269" max="269" width="14.42578125" style="47" customWidth="1"/>
    <col min="270" max="270" width="8" style="47" bestFit="1" customWidth="1"/>
    <col min="271" max="271" width="8" style="47" customWidth="1"/>
    <col min="272" max="272" width="8.7109375" style="47" customWidth="1"/>
    <col min="273" max="273" width="13" style="47" customWidth="1"/>
    <col min="274" max="274" width="12" style="47" customWidth="1"/>
    <col min="275" max="275" width="14.42578125" style="47" customWidth="1"/>
    <col min="276" max="276" width="15.140625" style="47" customWidth="1"/>
    <col min="277" max="277" width="13.28515625" style="47" bestFit="1" customWidth="1"/>
    <col min="278" max="278" width="14" style="47" bestFit="1" customWidth="1"/>
    <col min="279" max="279" width="13.28515625" style="47" bestFit="1" customWidth="1"/>
    <col min="280" max="281" width="18.7109375" style="47" customWidth="1"/>
    <col min="282" max="282" width="33.140625" style="47" customWidth="1"/>
    <col min="283" max="509" width="11.42578125" style="47"/>
    <col min="510" max="510" width="5.42578125" style="47" customWidth="1"/>
    <col min="511" max="511" width="11.5703125" style="47" customWidth="1"/>
    <col min="512" max="512" width="7.140625" style="47" bestFit="1" customWidth="1"/>
    <col min="513" max="513" width="6.42578125" style="47" customWidth="1"/>
    <col min="514" max="514" width="5.28515625" style="47" customWidth="1"/>
    <col min="515" max="515" width="23" style="47" customWidth="1"/>
    <col min="516" max="516" width="9.42578125" style="47" customWidth="1"/>
    <col min="517" max="517" width="8.42578125" style="47" customWidth="1"/>
    <col min="518" max="518" width="16.85546875" style="47" customWidth="1"/>
    <col min="519" max="519" width="8.42578125" style="47" customWidth="1"/>
    <col min="520" max="520" width="13.5703125" style="47" customWidth="1"/>
    <col min="521" max="521" width="8.42578125" style="47" bestFit="1" customWidth="1"/>
    <col min="522" max="523" width="12.140625" style="47" customWidth="1"/>
    <col min="524" max="524" width="18.5703125" style="47" customWidth="1"/>
    <col min="525" max="525" width="14.42578125" style="47" customWidth="1"/>
    <col min="526" max="526" width="8" style="47" bestFit="1" customWidth="1"/>
    <col min="527" max="527" width="8" style="47" customWidth="1"/>
    <col min="528" max="528" width="8.7109375" style="47" customWidth="1"/>
    <col min="529" max="529" width="13" style="47" customWidth="1"/>
    <col min="530" max="530" width="12" style="47" customWidth="1"/>
    <col min="531" max="531" width="14.42578125" style="47" customWidth="1"/>
    <col min="532" max="532" width="15.140625" style="47" customWidth="1"/>
    <col min="533" max="533" width="13.28515625" style="47" bestFit="1" customWidth="1"/>
    <col min="534" max="534" width="14" style="47" bestFit="1" customWidth="1"/>
    <col min="535" max="535" width="13.28515625" style="47" bestFit="1" customWidth="1"/>
    <col min="536" max="537" width="18.7109375" style="47" customWidth="1"/>
    <col min="538" max="538" width="33.140625" style="47" customWidth="1"/>
    <col min="539" max="765" width="11.42578125" style="47"/>
    <col min="766" max="766" width="5.42578125" style="47" customWidth="1"/>
    <col min="767" max="767" width="11.5703125" style="47" customWidth="1"/>
    <col min="768" max="768" width="7.140625" style="47" bestFit="1" customWidth="1"/>
    <col min="769" max="769" width="6.42578125" style="47" customWidth="1"/>
    <col min="770" max="770" width="5.28515625" style="47" customWidth="1"/>
    <col min="771" max="771" width="23" style="47" customWidth="1"/>
    <col min="772" max="772" width="9.42578125" style="47" customWidth="1"/>
    <col min="773" max="773" width="8.42578125" style="47" customWidth="1"/>
    <col min="774" max="774" width="16.85546875" style="47" customWidth="1"/>
    <col min="775" max="775" width="8.42578125" style="47" customWidth="1"/>
    <col min="776" max="776" width="13.5703125" style="47" customWidth="1"/>
    <col min="777" max="777" width="8.42578125" style="47" bestFit="1" customWidth="1"/>
    <col min="778" max="779" width="12.140625" style="47" customWidth="1"/>
    <col min="780" max="780" width="18.5703125" style="47" customWidth="1"/>
    <col min="781" max="781" width="14.42578125" style="47" customWidth="1"/>
    <col min="782" max="782" width="8" style="47" bestFit="1" customWidth="1"/>
    <col min="783" max="783" width="8" style="47" customWidth="1"/>
    <col min="784" max="784" width="8.7109375" style="47" customWidth="1"/>
    <col min="785" max="785" width="13" style="47" customWidth="1"/>
    <col min="786" max="786" width="12" style="47" customWidth="1"/>
    <col min="787" max="787" width="14.42578125" style="47" customWidth="1"/>
    <col min="788" max="788" width="15.140625" style="47" customWidth="1"/>
    <col min="789" max="789" width="13.28515625" style="47" bestFit="1" customWidth="1"/>
    <col min="790" max="790" width="14" style="47" bestFit="1" customWidth="1"/>
    <col min="791" max="791" width="13.28515625" style="47" bestFit="1" customWidth="1"/>
    <col min="792" max="793" width="18.7109375" style="47" customWidth="1"/>
    <col min="794" max="794" width="33.140625" style="47" customWidth="1"/>
    <col min="795" max="1021" width="11.42578125" style="47"/>
    <col min="1022" max="1022" width="5.42578125" style="47" customWidth="1"/>
    <col min="1023" max="1023" width="11.5703125" style="47" customWidth="1"/>
    <col min="1024" max="1024" width="7.140625" style="47" bestFit="1" customWidth="1"/>
    <col min="1025" max="1025" width="6.42578125" style="47" customWidth="1"/>
    <col min="1026" max="1026" width="5.28515625" style="47" customWidth="1"/>
    <col min="1027" max="1027" width="23" style="47" customWidth="1"/>
    <col min="1028" max="1028" width="9.42578125" style="47" customWidth="1"/>
    <col min="1029" max="1029" width="8.42578125" style="47" customWidth="1"/>
    <col min="1030" max="1030" width="16.85546875" style="47" customWidth="1"/>
    <col min="1031" max="1031" width="8.42578125" style="47" customWidth="1"/>
    <col min="1032" max="1032" width="13.5703125" style="47" customWidth="1"/>
    <col min="1033" max="1033" width="8.42578125" style="47" bestFit="1" customWidth="1"/>
    <col min="1034" max="1035" width="12.140625" style="47" customWidth="1"/>
    <col min="1036" max="1036" width="18.5703125" style="47" customWidth="1"/>
    <col min="1037" max="1037" width="14.42578125" style="47" customWidth="1"/>
    <col min="1038" max="1038" width="8" style="47" bestFit="1" customWidth="1"/>
    <col min="1039" max="1039" width="8" style="47" customWidth="1"/>
    <col min="1040" max="1040" width="8.7109375" style="47" customWidth="1"/>
    <col min="1041" max="1041" width="13" style="47" customWidth="1"/>
    <col min="1042" max="1042" width="12" style="47" customWidth="1"/>
    <col min="1043" max="1043" width="14.42578125" style="47" customWidth="1"/>
    <col min="1044" max="1044" width="15.140625" style="47" customWidth="1"/>
    <col min="1045" max="1045" width="13.28515625" style="47" bestFit="1" customWidth="1"/>
    <col min="1046" max="1046" width="14" style="47" bestFit="1" customWidth="1"/>
    <col min="1047" max="1047" width="13.28515625" style="47" bestFit="1" customWidth="1"/>
    <col min="1048" max="1049" width="18.7109375" style="47" customWidth="1"/>
    <col min="1050" max="1050" width="33.140625" style="47" customWidth="1"/>
    <col min="1051" max="1277" width="11.42578125" style="47"/>
    <col min="1278" max="1278" width="5.42578125" style="47" customWidth="1"/>
    <col min="1279" max="1279" width="11.5703125" style="47" customWidth="1"/>
    <col min="1280" max="1280" width="7.140625" style="47" bestFit="1" customWidth="1"/>
    <col min="1281" max="1281" width="6.42578125" style="47" customWidth="1"/>
    <col min="1282" max="1282" width="5.28515625" style="47" customWidth="1"/>
    <col min="1283" max="1283" width="23" style="47" customWidth="1"/>
    <col min="1284" max="1284" width="9.42578125" style="47" customWidth="1"/>
    <col min="1285" max="1285" width="8.42578125" style="47" customWidth="1"/>
    <col min="1286" max="1286" width="16.85546875" style="47" customWidth="1"/>
    <col min="1287" max="1287" width="8.42578125" style="47" customWidth="1"/>
    <col min="1288" max="1288" width="13.5703125" style="47" customWidth="1"/>
    <col min="1289" max="1289" width="8.42578125" style="47" bestFit="1" customWidth="1"/>
    <col min="1290" max="1291" width="12.140625" style="47" customWidth="1"/>
    <col min="1292" max="1292" width="18.5703125" style="47" customWidth="1"/>
    <col min="1293" max="1293" width="14.42578125" style="47" customWidth="1"/>
    <col min="1294" max="1294" width="8" style="47" bestFit="1" customWidth="1"/>
    <col min="1295" max="1295" width="8" style="47" customWidth="1"/>
    <col min="1296" max="1296" width="8.7109375" style="47" customWidth="1"/>
    <col min="1297" max="1297" width="13" style="47" customWidth="1"/>
    <col min="1298" max="1298" width="12" style="47" customWidth="1"/>
    <col min="1299" max="1299" width="14.42578125" style="47" customWidth="1"/>
    <col min="1300" max="1300" width="15.140625" style="47" customWidth="1"/>
    <col min="1301" max="1301" width="13.28515625" style="47" bestFit="1" customWidth="1"/>
    <col min="1302" max="1302" width="14" style="47" bestFit="1" customWidth="1"/>
    <col min="1303" max="1303" width="13.28515625" style="47" bestFit="1" customWidth="1"/>
    <col min="1304" max="1305" width="18.7109375" style="47" customWidth="1"/>
    <col min="1306" max="1306" width="33.140625" style="47" customWidth="1"/>
    <col min="1307" max="1533" width="11.42578125" style="47"/>
    <col min="1534" max="1534" width="5.42578125" style="47" customWidth="1"/>
    <col min="1535" max="1535" width="11.5703125" style="47" customWidth="1"/>
    <col min="1536" max="1536" width="7.140625" style="47" bestFit="1" customWidth="1"/>
    <col min="1537" max="1537" width="6.42578125" style="47" customWidth="1"/>
    <col min="1538" max="1538" width="5.28515625" style="47" customWidth="1"/>
    <col min="1539" max="1539" width="23" style="47" customWidth="1"/>
    <col min="1540" max="1540" width="9.42578125" style="47" customWidth="1"/>
    <col min="1541" max="1541" width="8.42578125" style="47" customWidth="1"/>
    <col min="1542" max="1542" width="16.85546875" style="47" customWidth="1"/>
    <col min="1543" max="1543" width="8.42578125" style="47" customWidth="1"/>
    <col min="1544" max="1544" width="13.5703125" style="47" customWidth="1"/>
    <col min="1545" max="1545" width="8.42578125" style="47" bestFit="1" customWidth="1"/>
    <col min="1546" max="1547" width="12.140625" style="47" customWidth="1"/>
    <col min="1548" max="1548" width="18.5703125" style="47" customWidth="1"/>
    <col min="1549" max="1549" width="14.42578125" style="47" customWidth="1"/>
    <col min="1550" max="1550" width="8" style="47" bestFit="1" customWidth="1"/>
    <col min="1551" max="1551" width="8" style="47" customWidth="1"/>
    <col min="1552" max="1552" width="8.7109375" style="47" customWidth="1"/>
    <col min="1553" max="1553" width="13" style="47" customWidth="1"/>
    <col min="1554" max="1554" width="12" style="47" customWidth="1"/>
    <col min="1555" max="1555" width="14.42578125" style="47" customWidth="1"/>
    <col min="1556" max="1556" width="15.140625" style="47" customWidth="1"/>
    <col min="1557" max="1557" width="13.28515625" style="47" bestFit="1" customWidth="1"/>
    <col min="1558" max="1558" width="14" style="47" bestFit="1" customWidth="1"/>
    <col min="1559" max="1559" width="13.28515625" style="47" bestFit="1" customWidth="1"/>
    <col min="1560" max="1561" width="18.7109375" style="47" customWidth="1"/>
    <col min="1562" max="1562" width="33.140625" style="47" customWidth="1"/>
    <col min="1563" max="1789" width="11.42578125" style="47"/>
    <col min="1790" max="1790" width="5.42578125" style="47" customWidth="1"/>
    <col min="1791" max="1791" width="11.5703125" style="47" customWidth="1"/>
    <col min="1792" max="1792" width="7.140625" style="47" bestFit="1" customWidth="1"/>
    <col min="1793" max="1793" width="6.42578125" style="47" customWidth="1"/>
    <col min="1794" max="1794" width="5.28515625" style="47" customWidth="1"/>
    <col min="1795" max="1795" width="23" style="47" customWidth="1"/>
    <col min="1796" max="1796" width="9.42578125" style="47" customWidth="1"/>
    <col min="1797" max="1797" width="8.42578125" style="47" customWidth="1"/>
    <col min="1798" max="1798" width="16.85546875" style="47" customWidth="1"/>
    <col min="1799" max="1799" width="8.42578125" style="47" customWidth="1"/>
    <col min="1800" max="1800" width="13.5703125" style="47" customWidth="1"/>
    <col min="1801" max="1801" width="8.42578125" style="47" bestFit="1" customWidth="1"/>
    <col min="1802" max="1803" width="12.140625" style="47" customWidth="1"/>
    <col min="1804" max="1804" width="18.5703125" style="47" customWidth="1"/>
    <col min="1805" max="1805" width="14.42578125" style="47" customWidth="1"/>
    <col min="1806" max="1806" width="8" style="47" bestFit="1" customWidth="1"/>
    <col min="1807" max="1807" width="8" style="47" customWidth="1"/>
    <col min="1808" max="1808" width="8.7109375" style="47" customWidth="1"/>
    <col min="1809" max="1809" width="13" style="47" customWidth="1"/>
    <col min="1810" max="1810" width="12" style="47" customWidth="1"/>
    <col min="1811" max="1811" width="14.42578125" style="47" customWidth="1"/>
    <col min="1812" max="1812" width="15.140625" style="47" customWidth="1"/>
    <col min="1813" max="1813" width="13.28515625" style="47" bestFit="1" customWidth="1"/>
    <col min="1814" max="1814" width="14" style="47" bestFit="1" customWidth="1"/>
    <col min="1815" max="1815" width="13.28515625" style="47" bestFit="1" customWidth="1"/>
    <col min="1816" max="1817" width="18.7109375" style="47" customWidth="1"/>
    <col min="1818" max="1818" width="33.140625" style="47" customWidth="1"/>
    <col min="1819" max="2045" width="11.42578125" style="47"/>
    <col min="2046" max="2046" width="5.42578125" style="47" customWidth="1"/>
    <col min="2047" max="2047" width="11.5703125" style="47" customWidth="1"/>
    <col min="2048" max="2048" width="7.140625" style="47" bestFit="1" customWidth="1"/>
    <col min="2049" max="2049" width="6.42578125" style="47" customWidth="1"/>
    <col min="2050" max="2050" width="5.28515625" style="47" customWidth="1"/>
    <col min="2051" max="2051" width="23" style="47" customWidth="1"/>
    <col min="2052" max="2052" width="9.42578125" style="47" customWidth="1"/>
    <col min="2053" max="2053" width="8.42578125" style="47" customWidth="1"/>
    <col min="2054" max="2054" width="16.85546875" style="47" customWidth="1"/>
    <col min="2055" max="2055" width="8.42578125" style="47" customWidth="1"/>
    <col min="2056" max="2056" width="13.5703125" style="47" customWidth="1"/>
    <col min="2057" max="2057" width="8.42578125" style="47" bestFit="1" customWidth="1"/>
    <col min="2058" max="2059" width="12.140625" style="47" customWidth="1"/>
    <col min="2060" max="2060" width="18.5703125" style="47" customWidth="1"/>
    <col min="2061" max="2061" width="14.42578125" style="47" customWidth="1"/>
    <col min="2062" max="2062" width="8" style="47" bestFit="1" customWidth="1"/>
    <col min="2063" max="2063" width="8" style="47" customWidth="1"/>
    <col min="2064" max="2064" width="8.7109375" style="47" customWidth="1"/>
    <col min="2065" max="2065" width="13" style="47" customWidth="1"/>
    <col min="2066" max="2066" width="12" style="47" customWidth="1"/>
    <col min="2067" max="2067" width="14.42578125" style="47" customWidth="1"/>
    <col min="2068" max="2068" width="15.140625" style="47" customWidth="1"/>
    <col min="2069" max="2069" width="13.28515625" style="47" bestFit="1" customWidth="1"/>
    <col min="2070" max="2070" width="14" style="47" bestFit="1" customWidth="1"/>
    <col min="2071" max="2071" width="13.28515625" style="47" bestFit="1" customWidth="1"/>
    <col min="2072" max="2073" width="18.7109375" style="47" customWidth="1"/>
    <col min="2074" max="2074" width="33.140625" style="47" customWidth="1"/>
    <col min="2075" max="2301" width="11.42578125" style="47"/>
    <col min="2302" max="2302" width="5.42578125" style="47" customWidth="1"/>
    <col min="2303" max="2303" width="11.5703125" style="47" customWidth="1"/>
    <col min="2304" max="2304" width="7.140625" style="47" bestFit="1" customWidth="1"/>
    <col min="2305" max="2305" width="6.42578125" style="47" customWidth="1"/>
    <col min="2306" max="2306" width="5.28515625" style="47" customWidth="1"/>
    <col min="2307" max="2307" width="23" style="47" customWidth="1"/>
    <col min="2308" max="2308" width="9.42578125" style="47" customWidth="1"/>
    <col min="2309" max="2309" width="8.42578125" style="47" customWidth="1"/>
    <col min="2310" max="2310" width="16.85546875" style="47" customWidth="1"/>
    <col min="2311" max="2311" width="8.42578125" style="47" customWidth="1"/>
    <col min="2312" max="2312" width="13.5703125" style="47" customWidth="1"/>
    <col min="2313" max="2313" width="8.42578125" style="47" bestFit="1" customWidth="1"/>
    <col min="2314" max="2315" width="12.140625" style="47" customWidth="1"/>
    <col min="2316" max="2316" width="18.5703125" style="47" customWidth="1"/>
    <col min="2317" max="2317" width="14.42578125" style="47" customWidth="1"/>
    <col min="2318" max="2318" width="8" style="47" bestFit="1" customWidth="1"/>
    <col min="2319" max="2319" width="8" style="47" customWidth="1"/>
    <col min="2320" max="2320" width="8.7109375" style="47" customWidth="1"/>
    <col min="2321" max="2321" width="13" style="47" customWidth="1"/>
    <col min="2322" max="2322" width="12" style="47" customWidth="1"/>
    <col min="2323" max="2323" width="14.42578125" style="47" customWidth="1"/>
    <col min="2324" max="2324" width="15.140625" style="47" customWidth="1"/>
    <col min="2325" max="2325" width="13.28515625" style="47" bestFit="1" customWidth="1"/>
    <col min="2326" max="2326" width="14" style="47" bestFit="1" customWidth="1"/>
    <col min="2327" max="2327" width="13.28515625" style="47" bestFit="1" customWidth="1"/>
    <col min="2328" max="2329" width="18.7109375" style="47" customWidth="1"/>
    <col min="2330" max="2330" width="33.140625" style="47" customWidth="1"/>
    <col min="2331" max="2557" width="11.42578125" style="47"/>
    <col min="2558" max="2558" width="5.42578125" style="47" customWidth="1"/>
    <col min="2559" max="2559" width="11.5703125" style="47" customWidth="1"/>
    <col min="2560" max="2560" width="7.140625" style="47" bestFit="1" customWidth="1"/>
    <col min="2561" max="2561" width="6.42578125" style="47" customWidth="1"/>
    <col min="2562" max="2562" width="5.28515625" style="47" customWidth="1"/>
    <col min="2563" max="2563" width="23" style="47" customWidth="1"/>
    <col min="2564" max="2564" width="9.42578125" style="47" customWidth="1"/>
    <col min="2565" max="2565" width="8.42578125" style="47" customWidth="1"/>
    <col min="2566" max="2566" width="16.85546875" style="47" customWidth="1"/>
    <col min="2567" max="2567" width="8.42578125" style="47" customWidth="1"/>
    <col min="2568" max="2568" width="13.5703125" style="47" customWidth="1"/>
    <col min="2569" max="2569" width="8.42578125" style="47" bestFit="1" customWidth="1"/>
    <col min="2570" max="2571" width="12.140625" style="47" customWidth="1"/>
    <col min="2572" max="2572" width="18.5703125" style="47" customWidth="1"/>
    <col min="2573" max="2573" width="14.42578125" style="47" customWidth="1"/>
    <col min="2574" max="2574" width="8" style="47" bestFit="1" customWidth="1"/>
    <col min="2575" max="2575" width="8" style="47" customWidth="1"/>
    <col min="2576" max="2576" width="8.7109375" style="47" customWidth="1"/>
    <col min="2577" max="2577" width="13" style="47" customWidth="1"/>
    <col min="2578" max="2578" width="12" style="47" customWidth="1"/>
    <col min="2579" max="2579" width="14.42578125" style="47" customWidth="1"/>
    <col min="2580" max="2580" width="15.140625" style="47" customWidth="1"/>
    <col min="2581" max="2581" width="13.28515625" style="47" bestFit="1" customWidth="1"/>
    <col min="2582" max="2582" width="14" style="47" bestFit="1" customWidth="1"/>
    <col min="2583" max="2583" width="13.28515625" style="47" bestFit="1" customWidth="1"/>
    <col min="2584" max="2585" width="18.7109375" style="47" customWidth="1"/>
    <col min="2586" max="2586" width="33.140625" style="47" customWidth="1"/>
    <col min="2587" max="2813" width="11.42578125" style="47"/>
    <col min="2814" max="2814" width="5.42578125" style="47" customWidth="1"/>
    <col min="2815" max="2815" width="11.5703125" style="47" customWidth="1"/>
    <col min="2816" max="2816" width="7.140625" style="47" bestFit="1" customWidth="1"/>
    <col min="2817" max="2817" width="6.42578125" style="47" customWidth="1"/>
    <col min="2818" max="2818" width="5.28515625" style="47" customWidth="1"/>
    <col min="2819" max="2819" width="23" style="47" customWidth="1"/>
    <col min="2820" max="2820" width="9.42578125" style="47" customWidth="1"/>
    <col min="2821" max="2821" width="8.42578125" style="47" customWidth="1"/>
    <col min="2822" max="2822" width="16.85546875" style="47" customWidth="1"/>
    <col min="2823" max="2823" width="8.42578125" style="47" customWidth="1"/>
    <col min="2824" max="2824" width="13.5703125" style="47" customWidth="1"/>
    <col min="2825" max="2825" width="8.42578125" style="47" bestFit="1" customWidth="1"/>
    <col min="2826" max="2827" width="12.140625" style="47" customWidth="1"/>
    <col min="2828" max="2828" width="18.5703125" style="47" customWidth="1"/>
    <col min="2829" max="2829" width="14.42578125" style="47" customWidth="1"/>
    <col min="2830" max="2830" width="8" style="47" bestFit="1" customWidth="1"/>
    <col min="2831" max="2831" width="8" style="47" customWidth="1"/>
    <col min="2832" max="2832" width="8.7109375" style="47" customWidth="1"/>
    <col min="2833" max="2833" width="13" style="47" customWidth="1"/>
    <col min="2834" max="2834" width="12" style="47" customWidth="1"/>
    <col min="2835" max="2835" width="14.42578125" style="47" customWidth="1"/>
    <col min="2836" max="2836" width="15.140625" style="47" customWidth="1"/>
    <col min="2837" max="2837" width="13.28515625" style="47" bestFit="1" customWidth="1"/>
    <col min="2838" max="2838" width="14" style="47" bestFit="1" customWidth="1"/>
    <col min="2839" max="2839" width="13.28515625" style="47" bestFit="1" customWidth="1"/>
    <col min="2840" max="2841" width="18.7109375" style="47" customWidth="1"/>
    <col min="2842" max="2842" width="33.140625" style="47" customWidth="1"/>
    <col min="2843" max="3069" width="11.42578125" style="47"/>
    <col min="3070" max="3070" width="5.42578125" style="47" customWidth="1"/>
    <col min="3071" max="3071" width="11.5703125" style="47" customWidth="1"/>
    <col min="3072" max="3072" width="7.140625" style="47" bestFit="1" customWidth="1"/>
    <col min="3073" max="3073" width="6.42578125" style="47" customWidth="1"/>
    <col min="3074" max="3074" width="5.28515625" style="47" customWidth="1"/>
    <col min="3075" max="3075" width="23" style="47" customWidth="1"/>
    <col min="3076" max="3076" width="9.42578125" style="47" customWidth="1"/>
    <col min="3077" max="3077" width="8.42578125" style="47" customWidth="1"/>
    <col min="3078" max="3078" width="16.85546875" style="47" customWidth="1"/>
    <col min="3079" max="3079" width="8.42578125" style="47" customWidth="1"/>
    <col min="3080" max="3080" width="13.5703125" style="47" customWidth="1"/>
    <col min="3081" max="3081" width="8.42578125" style="47" bestFit="1" customWidth="1"/>
    <col min="3082" max="3083" width="12.140625" style="47" customWidth="1"/>
    <col min="3084" max="3084" width="18.5703125" style="47" customWidth="1"/>
    <col min="3085" max="3085" width="14.42578125" style="47" customWidth="1"/>
    <col min="3086" max="3086" width="8" style="47" bestFit="1" customWidth="1"/>
    <col min="3087" max="3087" width="8" style="47" customWidth="1"/>
    <col min="3088" max="3088" width="8.7109375" style="47" customWidth="1"/>
    <col min="3089" max="3089" width="13" style="47" customWidth="1"/>
    <col min="3090" max="3090" width="12" style="47" customWidth="1"/>
    <col min="3091" max="3091" width="14.42578125" style="47" customWidth="1"/>
    <col min="3092" max="3092" width="15.140625" style="47" customWidth="1"/>
    <col min="3093" max="3093" width="13.28515625" style="47" bestFit="1" customWidth="1"/>
    <col min="3094" max="3094" width="14" style="47" bestFit="1" customWidth="1"/>
    <col min="3095" max="3095" width="13.28515625" style="47" bestFit="1" customWidth="1"/>
    <col min="3096" max="3097" width="18.7109375" style="47" customWidth="1"/>
    <col min="3098" max="3098" width="33.140625" style="47" customWidth="1"/>
    <col min="3099" max="3325" width="11.42578125" style="47"/>
    <col min="3326" max="3326" width="5.42578125" style="47" customWidth="1"/>
    <col min="3327" max="3327" width="11.5703125" style="47" customWidth="1"/>
    <col min="3328" max="3328" width="7.140625" style="47" bestFit="1" customWidth="1"/>
    <col min="3329" max="3329" width="6.42578125" style="47" customWidth="1"/>
    <col min="3330" max="3330" width="5.28515625" style="47" customWidth="1"/>
    <col min="3331" max="3331" width="23" style="47" customWidth="1"/>
    <col min="3332" max="3332" width="9.42578125" style="47" customWidth="1"/>
    <col min="3333" max="3333" width="8.42578125" style="47" customWidth="1"/>
    <col min="3334" max="3334" width="16.85546875" style="47" customWidth="1"/>
    <col min="3335" max="3335" width="8.42578125" style="47" customWidth="1"/>
    <col min="3336" max="3336" width="13.5703125" style="47" customWidth="1"/>
    <col min="3337" max="3337" width="8.42578125" style="47" bestFit="1" customWidth="1"/>
    <col min="3338" max="3339" width="12.140625" style="47" customWidth="1"/>
    <col min="3340" max="3340" width="18.5703125" style="47" customWidth="1"/>
    <col min="3341" max="3341" width="14.42578125" style="47" customWidth="1"/>
    <col min="3342" max="3342" width="8" style="47" bestFit="1" customWidth="1"/>
    <col min="3343" max="3343" width="8" style="47" customWidth="1"/>
    <col min="3344" max="3344" width="8.7109375" style="47" customWidth="1"/>
    <col min="3345" max="3345" width="13" style="47" customWidth="1"/>
    <col min="3346" max="3346" width="12" style="47" customWidth="1"/>
    <col min="3347" max="3347" width="14.42578125" style="47" customWidth="1"/>
    <col min="3348" max="3348" width="15.140625" style="47" customWidth="1"/>
    <col min="3349" max="3349" width="13.28515625" style="47" bestFit="1" customWidth="1"/>
    <col min="3350" max="3350" width="14" style="47" bestFit="1" customWidth="1"/>
    <col min="3351" max="3351" width="13.28515625" style="47" bestFit="1" customWidth="1"/>
    <col min="3352" max="3353" width="18.7109375" style="47" customWidth="1"/>
    <col min="3354" max="3354" width="33.140625" style="47" customWidth="1"/>
    <col min="3355" max="3581" width="11.42578125" style="47"/>
    <col min="3582" max="3582" width="5.42578125" style="47" customWidth="1"/>
    <col min="3583" max="3583" width="11.5703125" style="47" customWidth="1"/>
    <col min="3584" max="3584" width="7.140625" style="47" bestFit="1" customWidth="1"/>
    <col min="3585" max="3585" width="6.42578125" style="47" customWidth="1"/>
    <col min="3586" max="3586" width="5.28515625" style="47" customWidth="1"/>
    <col min="3587" max="3587" width="23" style="47" customWidth="1"/>
    <col min="3588" max="3588" width="9.42578125" style="47" customWidth="1"/>
    <col min="3589" max="3589" width="8.42578125" style="47" customWidth="1"/>
    <col min="3590" max="3590" width="16.85546875" style="47" customWidth="1"/>
    <col min="3591" max="3591" width="8.42578125" style="47" customWidth="1"/>
    <col min="3592" max="3592" width="13.5703125" style="47" customWidth="1"/>
    <col min="3593" max="3593" width="8.42578125" style="47" bestFit="1" customWidth="1"/>
    <col min="3594" max="3595" width="12.140625" style="47" customWidth="1"/>
    <col min="3596" max="3596" width="18.5703125" style="47" customWidth="1"/>
    <col min="3597" max="3597" width="14.42578125" style="47" customWidth="1"/>
    <col min="3598" max="3598" width="8" style="47" bestFit="1" customWidth="1"/>
    <col min="3599" max="3599" width="8" style="47" customWidth="1"/>
    <col min="3600" max="3600" width="8.7109375" style="47" customWidth="1"/>
    <col min="3601" max="3601" width="13" style="47" customWidth="1"/>
    <col min="3602" max="3602" width="12" style="47" customWidth="1"/>
    <col min="3603" max="3603" width="14.42578125" style="47" customWidth="1"/>
    <col min="3604" max="3604" width="15.140625" style="47" customWidth="1"/>
    <col min="3605" max="3605" width="13.28515625" style="47" bestFit="1" customWidth="1"/>
    <col min="3606" max="3606" width="14" style="47" bestFit="1" customWidth="1"/>
    <col min="3607" max="3607" width="13.28515625" style="47" bestFit="1" customWidth="1"/>
    <col min="3608" max="3609" width="18.7109375" style="47" customWidth="1"/>
    <col min="3610" max="3610" width="33.140625" style="47" customWidth="1"/>
    <col min="3611" max="3837" width="11.42578125" style="47"/>
    <col min="3838" max="3838" width="5.42578125" style="47" customWidth="1"/>
    <col min="3839" max="3839" width="11.5703125" style="47" customWidth="1"/>
    <col min="3840" max="3840" width="7.140625" style="47" bestFit="1" customWidth="1"/>
    <col min="3841" max="3841" width="6.42578125" style="47" customWidth="1"/>
    <col min="3842" max="3842" width="5.28515625" style="47" customWidth="1"/>
    <col min="3843" max="3843" width="23" style="47" customWidth="1"/>
    <col min="3844" max="3844" width="9.42578125" style="47" customWidth="1"/>
    <col min="3845" max="3845" width="8.42578125" style="47" customWidth="1"/>
    <col min="3846" max="3846" width="16.85546875" style="47" customWidth="1"/>
    <col min="3847" max="3847" width="8.42578125" style="47" customWidth="1"/>
    <col min="3848" max="3848" width="13.5703125" style="47" customWidth="1"/>
    <col min="3849" max="3849" width="8.42578125" style="47" bestFit="1" customWidth="1"/>
    <col min="3850" max="3851" width="12.140625" style="47" customWidth="1"/>
    <col min="3852" max="3852" width="18.5703125" style="47" customWidth="1"/>
    <col min="3853" max="3853" width="14.42578125" style="47" customWidth="1"/>
    <col min="3854" max="3854" width="8" style="47" bestFit="1" customWidth="1"/>
    <col min="3855" max="3855" width="8" style="47" customWidth="1"/>
    <col min="3856" max="3856" width="8.7109375" style="47" customWidth="1"/>
    <col min="3857" max="3857" width="13" style="47" customWidth="1"/>
    <col min="3858" max="3858" width="12" style="47" customWidth="1"/>
    <col min="3859" max="3859" width="14.42578125" style="47" customWidth="1"/>
    <col min="3860" max="3860" width="15.140625" style="47" customWidth="1"/>
    <col min="3861" max="3861" width="13.28515625" style="47" bestFit="1" customWidth="1"/>
    <col min="3862" max="3862" width="14" style="47" bestFit="1" customWidth="1"/>
    <col min="3863" max="3863" width="13.28515625" style="47" bestFit="1" customWidth="1"/>
    <col min="3864" max="3865" width="18.7109375" style="47" customWidth="1"/>
    <col min="3866" max="3866" width="33.140625" style="47" customWidth="1"/>
    <col min="3867" max="4093" width="11.42578125" style="47"/>
    <col min="4094" max="4094" width="5.42578125" style="47" customWidth="1"/>
    <col min="4095" max="4095" width="11.5703125" style="47" customWidth="1"/>
    <col min="4096" max="4096" width="7.140625" style="47" bestFit="1" customWidth="1"/>
    <col min="4097" max="4097" width="6.42578125" style="47" customWidth="1"/>
    <col min="4098" max="4098" width="5.28515625" style="47" customWidth="1"/>
    <col min="4099" max="4099" width="23" style="47" customWidth="1"/>
    <col min="4100" max="4100" width="9.42578125" style="47" customWidth="1"/>
    <col min="4101" max="4101" width="8.42578125" style="47" customWidth="1"/>
    <col min="4102" max="4102" width="16.85546875" style="47" customWidth="1"/>
    <col min="4103" max="4103" width="8.42578125" style="47" customWidth="1"/>
    <col min="4104" max="4104" width="13.5703125" style="47" customWidth="1"/>
    <col min="4105" max="4105" width="8.42578125" style="47" bestFit="1" customWidth="1"/>
    <col min="4106" max="4107" width="12.140625" style="47" customWidth="1"/>
    <col min="4108" max="4108" width="18.5703125" style="47" customWidth="1"/>
    <col min="4109" max="4109" width="14.42578125" style="47" customWidth="1"/>
    <col min="4110" max="4110" width="8" style="47" bestFit="1" customWidth="1"/>
    <col min="4111" max="4111" width="8" style="47" customWidth="1"/>
    <col min="4112" max="4112" width="8.7109375" style="47" customWidth="1"/>
    <col min="4113" max="4113" width="13" style="47" customWidth="1"/>
    <col min="4114" max="4114" width="12" style="47" customWidth="1"/>
    <col min="4115" max="4115" width="14.42578125" style="47" customWidth="1"/>
    <col min="4116" max="4116" width="15.140625" style="47" customWidth="1"/>
    <col min="4117" max="4117" width="13.28515625" style="47" bestFit="1" customWidth="1"/>
    <col min="4118" max="4118" width="14" style="47" bestFit="1" customWidth="1"/>
    <col min="4119" max="4119" width="13.28515625" style="47" bestFit="1" customWidth="1"/>
    <col min="4120" max="4121" width="18.7109375" style="47" customWidth="1"/>
    <col min="4122" max="4122" width="33.140625" style="47" customWidth="1"/>
    <col min="4123" max="4349" width="11.42578125" style="47"/>
    <col min="4350" max="4350" width="5.42578125" style="47" customWidth="1"/>
    <col min="4351" max="4351" width="11.5703125" style="47" customWidth="1"/>
    <col min="4352" max="4352" width="7.140625" style="47" bestFit="1" customWidth="1"/>
    <col min="4353" max="4353" width="6.42578125" style="47" customWidth="1"/>
    <col min="4354" max="4354" width="5.28515625" style="47" customWidth="1"/>
    <col min="4355" max="4355" width="23" style="47" customWidth="1"/>
    <col min="4356" max="4356" width="9.42578125" style="47" customWidth="1"/>
    <col min="4357" max="4357" width="8.42578125" style="47" customWidth="1"/>
    <col min="4358" max="4358" width="16.85546875" style="47" customWidth="1"/>
    <col min="4359" max="4359" width="8.42578125" style="47" customWidth="1"/>
    <col min="4360" max="4360" width="13.5703125" style="47" customWidth="1"/>
    <col min="4361" max="4361" width="8.42578125" style="47" bestFit="1" customWidth="1"/>
    <col min="4362" max="4363" width="12.140625" style="47" customWidth="1"/>
    <col min="4364" max="4364" width="18.5703125" style="47" customWidth="1"/>
    <col min="4365" max="4365" width="14.42578125" style="47" customWidth="1"/>
    <col min="4366" max="4366" width="8" style="47" bestFit="1" customWidth="1"/>
    <col min="4367" max="4367" width="8" style="47" customWidth="1"/>
    <col min="4368" max="4368" width="8.7109375" style="47" customWidth="1"/>
    <col min="4369" max="4369" width="13" style="47" customWidth="1"/>
    <col min="4370" max="4370" width="12" style="47" customWidth="1"/>
    <col min="4371" max="4371" width="14.42578125" style="47" customWidth="1"/>
    <col min="4372" max="4372" width="15.140625" style="47" customWidth="1"/>
    <col min="4373" max="4373" width="13.28515625" style="47" bestFit="1" customWidth="1"/>
    <col min="4374" max="4374" width="14" style="47" bestFit="1" customWidth="1"/>
    <col min="4375" max="4375" width="13.28515625" style="47" bestFit="1" customWidth="1"/>
    <col min="4376" max="4377" width="18.7109375" style="47" customWidth="1"/>
    <col min="4378" max="4378" width="33.140625" style="47" customWidth="1"/>
    <col min="4379" max="4605" width="11.42578125" style="47"/>
    <col min="4606" max="4606" width="5.42578125" style="47" customWidth="1"/>
    <col min="4607" max="4607" width="11.5703125" style="47" customWidth="1"/>
    <col min="4608" max="4608" width="7.140625" style="47" bestFit="1" customWidth="1"/>
    <col min="4609" max="4609" width="6.42578125" style="47" customWidth="1"/>
    <col min="4610" max="4610" width="5.28515625" style="47" customWidth="1"/>
    <col min="4611" max="4611" width="23" style="47" customWidth="1"/>
    <col min="4612" max="4612" width="9.42578125" style="47" customWidth="1"/>
    <col min="4613" max="4613" width="8.42578125" style="47" customWidth="1"/>
    <col min="4614" max="4614" width="16.85546875" style="47" customWidth="1"/>
    <col min="4615" max="4615" width="8.42578125" style="47" customWidth="1"/>
    <col min="4616" max="4616" width="13.5703125" style="47" customWidth="1"/>
    <col min="4617" max="4617" width="8.42578125" style="47" bestFit="1" customWidth="1"/>
    <col min="4618" max="4619" width="12.140625" style="47" customWidth="1"/>
    <col min="4620" max="4620" width="18.5703125" style="47" customWidth="1"/>
    <col min="4621" max="4621" width="14.42578125" style="47" customWidth="1"/>
    <col min="4622" max="4622" width="8" style="47" bestFit="1" customWidth="1"/>
    <col min="4623" max="4623" width="8" style="47" customWidth="1"/>
    <col min="4624" max="4624" width="8.7109375" style="47" customWidth="1"/>
    <col min="4625" max="4625" width="13" style="47" customWidth="1"/>
    <col min="4626" max="4626" width="12" style="47" customWidth="1"/>
    <col min="4627" max="4627" width="14.42578125" style="47" customWidth="1"/>
    <col min="4628" max="4628" width="15.140625" style="47" customWidth="1"/>
    <col min="4629" max="4629" width="13.28515625" style="47" bestFit="1" customWidth="1"/>
    <col min="4630" max="4630" width="14" style="47" bestFit="1" customWidth="1"/>
    <col min="4631" max="4631" width="13.28515625" style="47" bestFit="1" customWidth="1"/>
    <col min="4632" max="4633" width="18.7109375" style="47" customWidth="1"/>
    <col min="4634" max="4634" width="33.140625" style="47" customWidth="1"/>
    <col min="4635" max="4861" width="11.42578125" style="47"/>
    <col min="4862" max="4862" width="5.42578125" style="47" customWidth="1"/>
    <col min="4863" max="4863" width="11.5703125" style="47" customWidth="1"/>
    <col min="4864" max="4864" width="7.140625" style="47" bestFit="1" customWidth="1"/>
    <col min="4865" max="4865" width="6.42578125" style="47" customWidth="1"/>
    <col min="4866" max="4866" width="5.28515625" style="47" customWidth="1"/>
    <col min="4867" max="4867" width="23" style="47" customWidth="1"/>
    <col min="4868" max="4868" width="9.42578125" style="47" customWidth="1"/>
    <col min="4869" max="4869" width="8.42578125" style="47" customWidth="1"/>
    <col min="4870" max="4870" width="16.85546875" style="47" customWidth="1"/>
    <col min="4871" max="4871" width="8.42578125" style="47" customWidth="1"/>
    <col min="4872" max="4872" width="13.5703125" style="47" customWidth="1"/>
    <col min="4873" max="4873" width="8.42578125" style="47" bestFit="1" customWidth="1"/>
    <col min="4874" max="4875" width="12.140625" style="47" customWidth="1"/>
    <col min="4876" max="4876" width="18.5703125" style="47" customWidth="1"/>
    <col min="4877" max="4877" width="14.42578125" style="47" customWidth="1"/>
    <col min="4878" max="4878" width="8" style="47" bestFit="1" customWidth="1"/>
    <col min="4879" max="4879" width="8" style="47" customWidth="1"/>
    <col min="4880" max="4880" width="8.7109375" style="47" customWidth="1"/>
    <col min="4881" max="4881" width="13" style="47" customWidth="1"/>
    <col min="4882" max="4882" width="12" style="47" customWidth="1"/>
    <col min="4883" max="4883" width="14.42578125" style="47" customWidth="1"/>
    <col min="4884" max="4884" width="15.140625" style="47" customWidth="1"/>
    <col min="4885" max="4885" width="13.28515625" style="47" bestFit="1" customWidth="1"/>
    <col min="4886" max="4886" width="14" style="47" bestFit="1" customWidth="1"/>
    <col min="4887" max="4887" width="13.28515625" style="47" bestFit="1" customWidth="1"/>
    <col min="4888" max="4889" width="18.7109375" style="47" customWidth="1"/>
    <col min="4890" max="4890" width="33.140625" style="47" customWidth="1"/>
    <col min="4891" max="5117" width="11.42578125" style="47"/>
    <col min="5118" max="5118" width="5.42578125" style="47" customWidth="1"/>
    <col min="5119" max="5119" width="11.5703125" style="47" customWidth="1"/>
    <col min="5120" max="5120" width="7.140625" style="47" bestFit="1" customWidth="1"/>
    <col min="5121" max="5121" width="6.42578125" style="47" customWidth="1"/>
    <col min="5122" max="5122" width="5.28515625" style="47" customWidth="1"/>
    <col min="5123" max="5123" width="23" style="47" customWidth="1"/>
    <col min="5124" max="5124" width="9.42578125" style="47" customWidth="1"/>
    <col min="5125" max="5125" width="8.42578125" style="47" customWidth="1"/>
    <col min="5126" max="5126" width="16.85546875" style="47" customWidth="1"/>
    <col min="5127" max="5127" width="8.42578125" style="47" customWidth="1"/>
    <col min="5128" max="5128" width="13.5703125" style="47" customWidth="1"/>
    <col min="5129" max="5129" width="8.42578125" style="47" bestFit="1" customWidth="1"/>
    <col min="5130" max="5131" width="12.140625" style="47" customWidth="1"/>
    <col min="5132" max="5132" width="18.5703125" style="47" customWidth="1"/>
    <col min="5133" max="5133" width="14.42578125" style="47" customWidth="1"/>
    <col min="5134" max="5134" width="8" style="47" bestFit="1" customWidth="1"/>
    <col min="5135" max="5135" width="8" style="47" customWidth="1"/>
    <col min="5136" max="5136" width="8.7109375" style="47" customWidth="1"/>
    <col min="5137" max="5137" width="13" style="47" customWidth="1"/>
    <col min="5138" max="5138" width="12" style="47" customWidth="1"/>
    <col min="5139" max="5139" width="14.42578125" style="47" customWidth="1"/>
    <col min="5140" max="5140" width="15.140625" style="47" customWidth="1"/>
    <col min="5141" max="5141" width="13.28515625" style="47" bestFit="1" customWidth="1"/>
    <col min="5142" max="5142" width="14" style="47" bestFit="1" customWidth="1"/>
    <col min="5143" max="5143" width="13.28515625" style="47" bestFit="1" customWidth="1"/>
    <col min="5144" max="5145" width="18.7109375" style="47" customWidth="1"/>
    <col min="5146" max="5146" width="33.140625" style="47" customWidth="1"/>
    <col min="5147" max="5373" width="11.42578125" style="47"/>
    <col min="5374" max="5374" width="5.42578125" style="47" customWidth="1"/>
    <col min="5375" max="5375" width="11.5703125" style="47" customWidth="1"/>
    <col min="5376" max="5376" width="7.140625" style="47" bestFit="1" customWidth="1"/>
    <col min="5377" max="5377" width="6.42578125" style="47" customWidth="1"/>
    <col min="5378" max="5378" width="5.28515625" style="47" customWidth="1"/>
    <col min="5379" max="5379" width="23" style="47" customWidth="1"/>
    <col min="5380" max="5380" width="9.42578125" style="47" customWidth="1"/>
    <col min="5381" max="5381" width="8.42578125" style="47" customWidth="1"/>
    <col min="5382" max="5382" width="16.85546875" style="47" customWidth="1"/>
    <col min="5383" max="5383" width="8.42578125" style="47" customWidth="1"/>
    <col min="5384" max="5384" width="13.5703125" style="47" customWidth="1"/>
    <col min="5385" max="5385" width="8.42578125" style="47" bestFit="1" customWidth="1"/>
    <col min="5386" max="5387" width="12.140625" style="47" customWidth="1"/>
    <col min="5388" max="5388" width="18.5703125" style="47" customWidth="1"/>
    <col min="5389" max="5389" width="14.42578125" style="47" customWidth="1"/>
    <col min="5390" max="5390" width="8" style="47" bestFit="1" customWidth="1"/>
    <col min="5391" max="5391" width="8" style="47" customWidth="1"/>
    <col min="5392" max="5392" width="8.7109375" style="47" customWidth="1"/>
    <col min="5393" max="5393" width="13" style="47" customWidth="1"/>
    <col min="5394" max="5394" width="12" style="47" customWidth="1"/>
    <col min="5395" max="5395" width="14.42578125" style="47" customWidth="1"/>
    <col min="5396" max="5396" width="15.140625" style="47" customWidth="1"/>
    <col min="5397" max="5397" width="13.28515625" style="47" bestFit="1" customWidth="1"/>
    <col min="5398" max="5398" width="14" style="47" bestFit="1" customWidth="1"/>
    <col min="5399" max="5399" width="13.28515625" style="47" bestFit="1" customWidth="1"/>
    <col min="5400" max="5401" width="18.7109375" style="47" customWidth="1"/>
    <col min="5402" max="5402" width="33.140625" style="47" customWidth="1"/>
    <col min="5403" max="5629" width="11.42578125" style="47"/>
    <col min="5630" max="5630" width="5.42578125" style="47" customWidth="1"/>
    <col min="5631" max="5631" width="11.5703125" style="47" customWidth="1"/>
    <col min="5632" max="5632" width="7.140625" style="47" bestFit="1" customWidth="1"/>
    <col min="5633" max="5633" width="6.42578125" style="47" customWidth="1"/>
    <col min="5634" max="5634" width="5.28515625" style="47" customWidth="1"/>
    <col min="5635" max="5635" width="23" style="47" customWidth="1"/>
    <col min="5636" max="5636" width="9.42578125" style="47" customWidth="1"/>
    <col min="5637" max="5637" width="8.42578125" style="47" customWidth="1"/>
    <col min="5638" max="5638" width="16.85546875" style="47" customWidth="1"/>
    <col min="5639" max="5639" width="8.42578125" style="47" customWidth="1"/>
    <col min="5640" max="5640" width="13.5703125" style="47" customWidth="1"/>
    <col min="5641" max="5641" width="8.42578125" style="47" bestFit="1" customWidth="1"/>
    <col min="5642" max="5643" width="12.140625" style="47" customWidth="1"/>
    <col min="5644" max="5644" width="18.5703125" style="47" customWidth="1"/>
    <col min="5645" max="5645" width="14.42578125" style="47" customWidth="1"/>
    <col min="5646" max="5646" width="8" style="47" bestFit="1" customWidth="1"/>
    <col min="5647" max="5647" width="8" style="47" customWidth="1"/>
    <col min="5648" max="5648" width="8.7109375" style="47" customWidth="1"/>
    <col min="5649" max="5649" width="13" style="47" customWidth="1"/>
    <col min="5650" max="5650" width="12" style="47" customWidth="1"/>
    <col min="5651" max="5651" width="14.42578125" style="47" customWidth="1"/>
    <col min="5652" max="5652" width="15.140625" style="47" customWidth="1"/>
    <col min="5653" max="5653" width="13.28515625" style="47" bestFit="1" customWidth="1"/>
    <col min="5654" max="5654" width="14" style="47" bestFit="1" customWidth="1"/>
    <col min="5655" max="5655" width="13.28515625" style="47" bestFit="1" customWidth="1"/>
    <col min="5656" max="5657" width="18.7109375" style="47" customWidth="1"/>
    <col min="5658" max="5658" width="33.140625" style="47" customWidth="1"/>
    <col min="5659" max="5885" width="11.42578125" style="47"/>
    <col min="5886" max="5886" width="5.42578125" style="47" customWidth="1"/>
    <col min="5887" max="5887" width="11.5703125" style="47" customWidth="1"/>
    <col min="5888" max="5888" width="7.140625" style="47" bestFit="1" customWidth="1"/>
    <col min="5889" max="5889" width="6.42578125" style="47" customWidth="1"/>
    <col min="5890" max="5890" width="5.28515625" style="47" customWidth="1"/>
    <col min="5891" max="5891" width="23" style="47" customWidth="1"/>
    <col min="5892" max="5892" width="9.42578125" style="47" customWidth="1"/>
    <col min="5893" max="5893" width="8.42578125" style="47" customWidth="1"/>
    <col min="5894" max="5894" width="16.85546875" style="47" customWidth="1"/>
    <col min="5895" max="5895" width="8.42578125" style="47" customWidth="1"/>
    <col min="5896" max="5896" width="13.5703125" style="47" customWidth="1"/>
    <col min="5897" max="5897" width="8.42578125" style="47" bestFit="1" customWidth="1"/>
    <col min="5898" max="5899" width="12.140625" style="47" customWidth="1"/>
    <col min="5900" max="5900" width="18.5703125" style="47" customWidth="1"/>
    <col min="5901" max="5901" width="14.42578125" style="47" customWidth="1"/>
    <col min="5902" max="5902" width="8" style="47" bestFit="1" customWidth="1"/>
    <col min="5903" max="5903" width="8" style="47" customWidth="1"/>
    <col min="5904" max="5904" width="8.7109375" style="47" customWidth="1"/>
    <col min="5905" max="5905" width="13" style="47" customWidth="1"/>
    <col min="5906" max="5906" width="12" style="47" customWidth="1"/>
    <col min="5907" max="5907" width="14.42578125" style="47" customWidth="1"/>
    <col min="5908" max="5908" width="15.140625" style="47" customWidth="1"/>
    <col min="5909" max="5909" width="13.28515625" style="47" bestFit="1" customWidth="1"/>
    <col min="5910" max="5910" width="14" style="47" bestFit="1" customWidth="1"/>
    <col min="5911" max="5911" width="13.28515625" style="47" bestFit="1" customWidth="1"/>
    <col min="5912" max="5913" width="18.7109375" style="47" customWidth="1"/>
    <col min="5914" max="5914" width="33.140625" style="47" customWidth="1"/>
    <col min="5915" max="6141" width="11.42578125" style="47"/>
    <col min="6142" max="6142" width="5.42578125" style="47" customWidth="1"/>
    <col min="6143" max="6143" width="11.5703125" style="47" customWidth="1"/>
    <col min="6144" max="6144" width="7.140625" style="47" bestFit="1" customWidth="1"/>
    <col min="6145" max="6145" width="6.42578125" style="47" customWidth="1"/>
    <col min="6146" max="6146" width="5.28515625" style="47" customWidth="1"/>
    <col min="6147" max="6147" width="23" style="47" customWidth="1"/>
    <col min="6148" max="6148" width="9.42578125" style="47" customWidth="1"/>
    <col min="6149" max="6149" width="8.42578125" style="47" customWidth="1"/>
    <col min="6150" max="6150" width="16.85546875" style="47" customWidth="1"/>
    <col min="6151" max="6151" width="8.42578125" style="47" customWidth="1"/>
    <col min="6152" max="6152" width="13.5703125" style="47" customWidth="1"/>
    <col min="6153" max="6153" width="8.42578125" style="47" bestFit="1" customWidth="1"/>
    <col min="6154" max="6155" width="12.140625" style="47" customWidth="1"/>
    <col min="6156" max="6156" width="18.5703125" style="47" customWidth="1"/>
    <col min="6157" max="6157" width="14.42578125" style="47" customWidth="1"/>
    <col min="6158" max="6158" width="8" style="47" bestFit="1" customWidth="1"/>
    <col min="6159" max="6159" width="8" style="47" customWidth="1"/>
    <col min="6160" max="6160" width="8.7109375" style="47" customWidth="1"/>
    <col min="6161" max="6161" width="13" style="47" customWidth="1"/>
    <col min="6162" max="6162" width="12" style="47" customWidth="1"/>
    <col min="6163" max="6163" width="14.42578125" style="47" customWidth="1"/>
    <col min="6164" max="6164" width="15.140625" style="47" customWidth="1"/>
    <col min="6165" max="6165" width="13.28515625" style="47" bestFit="1" customWidth="1"/>
    <col min="6166" max="6166" width="14" style="47" bestFit="1" customWidth="1"/>
    <col min="6167" max="6167" width="13.28515625" style="47" bestFit="1" customWidth="1"/>
    <col min="6168" max="6169" width="18.7109375" style="47" customWidth="1"/>
    <col min="6170" max="6170" width="33.140625" style="47" customWidth="1"/>
    <col min="6171" max="6397" width="11.42578125" style="47"/>
    <col min="6398" max="6398" width="5.42578125" style="47" customWidth="1"/>
    <col min="6399" max="6399" width="11.5703125" style="47" customWidth="1"/>
    <col min="6400" max="6400" width="7.140625" style="47" bestFit="1" customWidth="1"/>
    <col min="6401" max="6401" width="6.42578125" style="47" customWidth="1"/>
    <col min="6402" max="6402" width="5.28515625" style="47" customWidth="1"/>
    <col min="6403" max="6403" width="23" style="47" customWidth="1"/>
    <col min="6404" max="6404" width="9.42578125" style="47" customWidth="1"/>
    <col min="6405" max="6405" width="8.42578125" style="47" customWidth="1"/>
    <col min="6406" max="6406" width="16.85546875" style="47" customWidth="1"/>
    <col min="6407" max="6407" width="8.42578125" style="47" customWidth="1"/>
    <col min="6408" max="6408" width="13.5703125" style="47" customWidth="1"/>
    <col min="6409" max="6409" width="8.42578125" style="47" bestFit="1" customWidth="1"/>
    <col min="6410" max="6411" width="12.140625" style="47" customWidth="1"/>
    <col min="6412" max="6412" width="18.5703125" style="47" customWidth="1"/>
    <col min="6413" max="6413" width="14.42578125" style="47" customWidth="1"/>
    <col min="6414" max="6414" width="8" style="47" bestFit="1" customWidth="1"/>
    <col min="6415" max="6415" width="8" style="47" customWidth="1"/>
    <col min="6416" max="6416" width="8.7109375" style="47" customWidth="1"/>
    <col min="6417" max="6417" width="13" style="47" customWidth="1"/>
    <col min="6418" max="6418" width="12" style="47" customWidth="1"/>
    <col min="6419" max="6419" width="14.42578125" style="47" customWidth="1"/>
    <col min="6420" max="6420" width="15.140625" style="47" customWidth="1"/>
    <col min="6421" max="6421" width="13.28515625" style="47" bestFit="1" customWidth="1"/>
    <col min="6422" max="6422" width="14" style="47" bestFit="1" customWidth="1"/>
    <col min="6423" max="6423" width="13.28515625" style="47" bestFit="1" customWidth="1"/>
    <col min="6424" max="6425" width="18.7109375" style="47" customWidth="1"/>
    <col min="6426" max="6426" width="33.140625" style="47" customWidth="1"/>
    <col min="6427" max="6653" width="11.42578125" style="47"/>
    <col min="6654" max="6654" width="5.42578125" style="47" customWidth="1"/>
    <col min="6655" max="6655" width="11.5703125" style="47" customWidth="1"/>
    <col min="6656" max="6656" width="7.140625" style="47" bestFit="1" customWidth="1"/>
    <col min="6657" max="6657" width="6.42578125" style="47" customWidth="1"/>
    <col min="6658" max="6658" width="5.28515625" style="47" customWidth="1"/>
    <col min="6659" max="6659" width="23" style="47" customWidth="1"/>
    <col min="6660" max="6660" width="9.42578125" style="47" customWidth="1"/>
    <col min="6661" max="6661" width="8.42578125" style="47" customWidth="1"/>
    <col min="6662" max="6662" width="16.85546875" style="47" customWidth="1"/>
    <col min="6663" max="6663" width="8.42578125" style="47" customWidth="1"/>
    <col min="6664" max="6664" width="13.5703125" style="47" customWidth="1"/>
    <col min="6665" max="6665" width="8.42578125" style="47" bestFit="1" customWidth="1"/>
    <col min="6666" max="6667" width="12.140625" style="47" customWidth="1"/>
    <col min="6668" max="6668" width="18.5703125" style="47" customWidth="1"/>
    <col min="6669" max="6669" width="14.42578125" style="47" customWidth="1"/>
    <col min="6670" max="6670" width="8" style="47" bestFit="1" customWidth="1"/>
    <col min="6671" max="6671" width="8" style="47" customWidth="1"/>
    <col min="6672" max="6672" width="8.7109375" style="47" customWidth="1"/>
    <col min="6673" max="6673" width="13" style="47" customWidth="1"/>
    <col min="6674" max="6674" width="12" style="47" customWidth="1"/>
    <col min="6675" max="6675" width="14.42578125" style="47" customWidth="1"/>
    <col min="6676" max="6676" width="15.140625" style="47" customWidth="1"/>
    <col min="6677" max="6677" width="13.28515625" style="47" bestFit="1" customWidth="1"/>
    <col min="6678" max="6678" width="14" style="47" bestFit="1" customWidth="1"/>
    <col min="6679" max="6679" width="13.28515625" style="47" bestFit="1" customWidth="1"/>
    <col min="6680" max="6681" width="18.7109375" style="47" customWidth="1"/>
    <col min="6682" max="6682" width="33.140625" style="47" customWidth="1"/>
    <col min="6683" max="6909" width="11.42578125" style="47"/>
    <col min="6910" max="6910" width="5.42578125" style="47" customWidth="1"/>
    <col min="6911" max="6911" width="11.5703125" style="47" customWidth="1"/>
    <col min="6912" max="6912" width="7.140625" style="47" bestFit="1" customWidth="1"/>
    <col min="6913" max="6913" width="6.42578125" style="47" customWidth="1"/>
    <col min="6914" max="6914" width="5.28515625" style="47" customWidth="1"/>
    <col min="6915" max="6915" width="23" style="47" customWidth="1"/>
    <col min="6916" max="6916" width="9.42578125" style="47" customWidth="1"/>
    <col min="6917" max="6917" width="8.42578125" style="47" customWidth="1"/>
    <col min="6918" max="6918" width="16.85546875" style="47" customWidth="1"/>
    <col min="6919" max="6919" width="8.42578125" style="47" customWidth="1"/>
    <col min="6920" max="6920" width="13.5703125" style="47" customWidth="1"/>
    <col min="6921" max="6921" width="8.42578125" style="47" bestFit="1" customWidth="1"/>
    <col min="6922" max="6923" width="12.140625" style="47" customWidth="1"/>
    <col min="6924" max="6924" width="18.5703125" style="47" customWidth="1"/>
    <col min="6925" max="6925" width="14.42578125" style="47" customWidth="1"/>
    <col min="6926" max="6926" width="8" style="47" bestFit="1" customWidth="1"/>
    <col min="6927" max="6927" width="8" style="47" customWidth="1"/>
    <col min="6928" max="6928" width="8.7109375" style="47" customWidth="1"/>
    <col min="6929" max="6929" width="13" style="47" customWidth="1"/>
    <col min="6930" max="6930" width="12" style="47" customWidth="1"/>
    <col min="6931" max="6931" width="14.42578125" style="47" customWidth="1"/>
    <col min="6932" max="6932" width="15.140625" style="47" customWidth="1"/>
    <col min="6933" max="6933" width="13.28515625" style="47" bestFit="1" customWidth="1"/>
    <col min="6934" max="6934" width="14" style="47" bestFit="1" customWidth="1"/>
    <col min="6935" max="6935" width="13.28515625" style="47" bestFit="1" customWidth="1"/>
    <col min="6936" max="6937" width="18.7109375" style="47" customWidth="1"/>
    <col min="6938" max="6938" width="33.140625" style="47" customWidth="1"/>
    <col min="6939" max="7165" width="11.42578125" style="47"/>
    <col min="7166" max="7166" width="5.42578125" style="47" customWidth="1"/>
    <col min="7167" max="7167" width="11.5703125" style="47" customWidth="1"/>
    <col min="7168" max="7168" width="7.140625" style="47" bestFit="1" customWidth="1"/>
    <col min="7169" max="7169" width="6.42578125" style="47" customWidth="1"/>
    <col min="7170" max="7170" width="5.28515625" style="47" customWidth="1"/>
    <col min="7171" max="7171" width="23" style="47" customWidth="1"/>
    <col min="7172" max="7172" width="9.42578125" style="47" customWidth="1"/>
    <col min="7173" max="7173" width="8.42578125" style="47" customWidth="1"/>
    <col min="7174" max="7174" width="16.85546875" style="47" customWidth="1"/>
    <col min="7175" max="7175" width="8.42578125" style="47" customWidth="1"/>
    <col min="7176" max="7176" width="13.5703125" style="47" customWidth="1"/>
    <col min="7177" max="7177" width="8.42578125" style="47" bestFit="1" customWidth="1"/>
    <col min="7178" max="7179" width="12.140625" style="47" customWidth="1"/>
    <col min="7180" max="7180" width="18.5703125" style="47" customWidth="1"/>
    <col min="7181" max="7181" width="14.42578125" style="47" customWidth="1"/>
    <col min="7182" max="7182" width="8" style="47" bestFit="1" customWidth="1"/>
    <col min="7183" max="7183" width="8" style="47" customWidth="1"/>
    <col min="7184" max="7184" width="8.7109375" style="47" customWidth="1"/>
    <col min="7185" max="7185" width="13" style="47" customWidth="1"/>
    <col min="7186" max="7186" width="12" style="47" customWidth="1"/>
    <col min="7187" max="7187" width="14.42578125" style="47" customWidth="1"/>
    <col min="7188" max="7188" width="15.140625" style="47" customWidth="1"/>
    <col min="7189" max="7189" width="13.28515625" style="47" bestFit="1" customWidth="1"/>
    <col min="7190" max="7190" width="14" style="47" bestFit="1" customWidth="1"/>
    <col min="7191" max="7191" width="13.28515625" style="47" bestFit="1" customWidth="1"/>
    <col min="7192" max="7193" width="18.7109375" style="47" customWidth="1"/>
    <col min="7194" max="7194" width="33.140625" style="47" customWidth="1"/>
    <col min="7195" max="7421" width="11.42578125" style="47"/>
    <col min="7422" max="7422" width="5.42578125" style="47" customWidth="1"/>
    <col min="7423" max="7423" width="11.5703125" style="47" customWidth="1"/>
    <col min="7424" max="7424" width="7.140625" style="47" bestFit="1" customWidth="1"/>
    <col min="7425" max="7425" width="6.42578125" style="47" customWidth="1"/>
    <col min="7426" max="7426" width="5.28515625" style="47" customWidth="1"/>
    <col min="7427" max="7427" width="23" style="47" customWidth="1"/>
    <col min="7428" max="7428" width="9.42578125" style="47" customWidth="1"/>
    <col min="7429" max="7429" width="8.42578125" style="47" customWidth="1"/>
    <col min="7430" max="7430" width="16.85546875" style="47" customWidth="1"/>
    <col min="7431" max="7431" width="8.42578125" style="47" customWidth="1"/>
    <col min="7432" max="7432" width="13.5703125" style="47" customWidth="1"/>
    <col min="7433" max="7433" width="8.42578125" style="47" bestFit="1" customWidth="1"/>
    <col min="7434" max="7435" width="12.140625" style="47" customWidth="1"/>
    <col min="7436" max="7436" width="18.5703125" style="47" customWidth="1"/>
    <col min="7437" max="7437" width="14.42578125" style="47" customWidth="1"/>
    <col min="7438" max="7438" width="8" style="47" bestFit="1" customWidth="1"/>
    <col min="7439" max="7439" width="8" style="47" customWidth="1"/>
    <col min="7440" max="7440" width="8.7109375" style="47" customWidth="1"/>
    <col min="7441" max="7441" width="13" style="47" customWidth="1"/>
    <col min="7442" max="7442" width="12" style="47" customWidth="1"/>
    <col min="7443" max="7443" width="14.42578125" style="47" customWidth="1"/>
    <col min="7444" max="7444" width="15.140625" style="47" customWidth="1"/>
    <col min="7445" max="7445" width="13.28515625" style="47" bestFit="1" customWidth="1"/>
    <col min="7446" max="7446" width="14" style="47" bestFit="1" customWidth="1"/>
    <col min="7447" max="7447" width="13.28515625" style="47" bestFit="1" customWidth="1"/>
    <col min="7448" max="7449" width="18.7109375" style="47" customWidth="1"/>
    <col min="7450" max="7450" width="33.140625" style="47" customWidth="1"/>
    <col min="7451" max="7677" width="11.42578125" style="47"/>
    <col min="7678" max="7678" width="5.42578125" style="47" customWidth="1"/>
    <col min="7679" max="7679" width="11.5703125" style="47" customWidth="1"/>
    <col min="7680" max="7680" width="7.140625" style="47" bestFit="1" customWidth="1"/>
    <col min="7681" max="7681" width="6.42578125" style="47" customWidth="1"/>
    <col min="7682" max="7682" width="5.28515625" style="47" customWidth="1"/>
    <col min="7683" max="7683" width="23" style="47" customWidth="1"/>
    <col min="7684" max="7684" width="9.42578125" style="47" customWidth="1"/>
    <col min="7685" max="7685" width="8.42578125" style="47" customWidth="1"/>
    <col min="7686" max="7686" width="16.85546875" style="47" customWidth="1"/>
    <col min="7687" max="7687" width="8.42578125" style="47" customWidth="1"/>
    <col min="7688" max="7688" width="13.5703125" style="47" customWidth="1"/>
    <col min="7689" max="7689" width="8.42578125" style="47" bestFit="1" customWidth="1"/>
    <col min="7690" max="7691" width="12.140625" style="47" customWidth="1"/>
    <col min="7692" max="7692" width="18.5703125" style="47" customWidth="1"/>
    <col min="7693" max="7693" width="14.42578125" style="47" customWidth="1"/>
    <col min="7694" max="7694" width="8" style="47" bestFit="1" customWidth="1"/>
    <col min="7695" max="7695" width="8" style="47" customWidth="1"/>
    <col min="7696" max="7696" width="8.7109375" style="47" customWidth="1"/>
    <col min="7697" max="7697" width="13" style="47" customWidth="1"/>
    <col min="7698" max="7698" width="12" style="47" customWidth="1"/>
    <col min="7699" max="7699" width="14.42578125" style="47" customWidth="1"/>
    <col min="7700" max="7700" width="15.140625" style="47" customWidth="1"/>
    <col min="7701" max="7701" width="13.28515625" style="47" bestFit="1" customWidth="1"/>
    <col min="7702" max="7702" width="14" style="47" bestFit="1" customWidth="1"/>
    <col min="7703" max="7703" width="13.28515625" style="47" bestFit="1" customWidth="1"/>
    <col min="7704" max="7705" width="18.7109375" style="47" customWidth="1"/>
    <col min="7706" max="7706" width="33.140625" style="47" customWidth="1"/>
    <col min="7707" max="7933" width="11.42578125" style="47"/>
    <col min="7934" max="7934" width="5.42578125" style="47" customWidth="1"/>
    <col min="7935" max="7935" width="11.5703125" style="47" customWidth="1"/>
    <col min="7936" max="7936" width="7.140625" style="47" bestFit="1" customWidth="1"/>
    <col min="7937" max="7937" width="6.42578125" style="47" customWidth="1"/>
    <col min="7938" max="7938" width="5.28515625" style="47" customWidth="1"/>
    <col min="7939" max="7939" width="23" style="47" customWidth="1"/>
    <col min="7940" max="7940" width="9.42578125" style="47" customWidth="1"/>
    <col min="7941" max="7941" width="8.42578125" style="47" customWidth="1"/>
    <col min="7942" max="7942" width="16.85546875" style="47" customWidth="1"/>
    <col min="7943" max="7943" width="8.42578125" style="47" customWidth="1"/>
    <col min="7944" max="7944" width="13.5703125" style="47" customWidth="1"/>
    <col min="7945" max="7945" width="8.42578125" style="47" bestFit="1" customWidth="1"/>
    <col min="7946" max="7947" width="12.140625" style="47" customWidth="1"/>
    <col min="7948" max="7948" width="18.5703125" style="47" customWidth="1"/>
    <col min="7949" max="7949" width="14.42578125" style="47" customWidth="1"/>
    <col min="7950" max="7950" width="8" style="47" bestFit="1" customWidth="1"/>
    <col min="7951" max="7951" width="8" style="47" customWidth="1"/>
    <col min="7952" max="7952" width="8.7109375" style="47" customWidth="1"/>
    <col min="7953" max="7953" width="13" style="47" customWidth="1"/>
    <col min="7954" max="7954" width="12" style="47" customWidth="1"/>
    <col min="7955" max="7955" width="14.42578125" style="47" customWidth="1"/>
    <col min="7956" max="7956" width="15.140625" style="47" customWidth="1"/>
    <col min="7957" max="7957" width="13.28515625" style="47" bestFit="1" customWidth="1"/>
    <col min="7958" max="7958" width="14" style="47" bestFit="1" customWidth="1"/>
    <col min="7959" max="7959" width="13.28515625" style="47" bestFit="1" customWidth="1"/>
    <col min="7960" max="7961" width="18.7109375" style="47" customWidth="1"/>
    <col min="7962" max="7962" width="33.140625" style="47" customWidth="1"/>
    <col min="7963" max="8189" width="11.42578125" style="47"/>
    <col min="8190" max="8190" width="5.42578125" style="47" customWidth="1"/>
    <col min="8191" max="8191" width="11.5703125" style="47" customWidth="1"/>
    <col min="8192" max="8192" width="7.140625" style="47" bestFit="1" customWidth="1"/>
    <col min="8193" max="8193" width="6.42578125" style="47" customWidth="1"/>
    <col min="8194" max="8194" width="5.28515625" style="47" customWidth="1"/>
    <col min="8195" max="8195" width="23" style="47" customWidth="1"/>
    <col min="8196" max="8196" width="9.42578125" style="47" customWidth="1"/>
    <col min="8197" max="8197" width="8.42578125" style="47" customWidth="1"/>
    <col min="8198" max="8198" width="16.85546875" style="47" customWidth="1"/>
    <col min="8199" max="8199" width="8.42578125" style="47" customWidth="1"/>
    <col min="8200" max="8200" width="13.5703125" style="47" customWidth="1"/>
    <col min="8201" max="8201" width="8.42578125" style="47" bestFit="1" customWidth="1"/>
    <col min="8202" max="8203" width="12.140625" style="47" customWidth="1"/>
    <col min="8204" max="8204" width="18.5703125" style="47" customWidth="1"/>
    <col min="8205" max="8205" width="14.42578125" style="47" customWidth="1"/>
    <col min="8206" max="8206" width="8" style="47" bestFit="1" customWidth="1"/>
    <col min="8207" max="8207" width="8" style="47" customWidth="1"/>
    <col min="8208" max="8208" width="8.7109375" style="47" customWidth="1"/>
    <col min="8209" max="8209" width="13" style="47" customWidth="1"/>
    <col min="8210" max="8210" width="12" style="47" customWidth="1"/>
    <col min="8211" max="8211" width="14.42578125" style="47" customWidth="1"/>
    <col min="8212" max="8212" width="15.140625" style="47" customWidth="1"/>
    <col min="8213" max="8213" width="13.28515625" style="47" bestFit="1" customWidth="1"/>
    <col min="8214" max="8214" width="14" style="47" bestFit="1" customWidth="1"/>
    <col min="8215" max="8215" width="13.28515625" style="47" bestFit="1" customWidth="1"/>
    <col min="8216" max="8217" width="18.7109375" style="47" customWidth="1"/>
    <col min="8218" max="8218" width="33.140625" style="47" customWidth="1"/>
    <col min="8219" max="8445" width="11.42578125" style="47"/>
    <col min="8446" max="8446" width="5.42578125" style="47" customWidth="1"/>
    <col min="8447" max="8447" width="11.5703125" style="47" customWidth="1"/>
    <col min="8448" max="8448" width="7.140625" style="47" bestFit="1" customWidth="1"/>
    <col min="8449" max="8449" width="6.42578125" style="47" customWidth="1"/>
    <col min="8450" max="8450" width="5.28515625" style="47" customWidth="1"/>
    <col min="8451" max="8451" width="23" style="47" customWidth="1"/>
    <col min="8452" max="8452" width="9.42578125" style="47" customWidth="1"/>
    <col min="8453" max="8453" width="8.42578125" style="47" customWidth="1"/>
    <col min="8454" max="8454" width="16.85546875" style="47" customWidth="1"/>
    <col min="8455" max="8455" width="8.42578125" style="47" customWidth="1"/>
    <col min="8456" max="8456" width="13.5703125" style="47" customWidth="1"/>
    <col min="8457" max="8457" width="8.42578125" style="47" bestFit="1" customWidth="1"/>
    <col min="8458" max="8459" width="12.140625" style="47" customWidth="1"/>
    <col min="8460" max="8460" width="18.5703125" style="47" customWidth="1"/>
    <col min="8461" max="8461" width="14.42578125" style="47" customWidth="1"/>
    <col min="8462" max="8462" width="8" style="47" bestFit="1" customWidth="1"/>
    <col min="8463" max="8463" width="8" style="47" customWidth="1"/>
    <col min="8464" max="8464" width="8.7109375" style="47" customWidth="1"/>
    <col min="8465" max="8465" width="13" style="47" customWidth="1"/>
    <col min="8466" max="8466" width="12" style="47" customWidth="1"/>
    <col min="8467" max="8467" width="14.42578125" style="47" customWidth="1"/>
    <col min="8468" max="8468" width="15.140625" style="47" customWidth="1"/>
    <col min="8469" max="8469" width="13.28515625" style="47" bestFit="1" customWidth="1"/>
    <col min="8470" max="8470" width="14" style="47" bestFit="1" customWidth="1"/>
    <col min="8471" max="8471" width="13.28515625" style="47" bestFit="1" customWidth="1"/>
    <col min="8472" max="8473" width="18.7109375" style="47" customWidth="1"/>
    <col min="8474" max="8474" width="33.140625" style="47" customWidth="1"/>
    <col min="8475" max="8701" width="11.42578125" style="47"/>
    <col min="8702" max="8702" width="5.42578125" style="47" customWidth="1"/>
    <col min="8703" max="8703" width="11.5703125" style="47" customWidth="1"/>
    <col min="8704" max="8704" width="7.140625" style="47" bestFit="1" customWidth="1"/>
    <col min="8705" max="8705" width="6.42578125" style="47" customWidth="1"/>
    <col min="8706" max="8706" width="5.28515625" style="47" customWidth="1"/>
    <col min="8707" max="8707" width="23" style="47" customWidth="1"/>
    <col min="8708" max="8708" width="9.42578125" style="47" customWidth="1"/>
    <col min="8709" max="8709" width="8.42578125" style="47" customWidth="1"/>
    <col min="8710" max="8710" width="16.85546875" style="47" customWidth="1"/>
    <col min="8711" max="8711" width="8.42578125" style="47" customWidth="1"/>
    <col min="8712" max="8712" width="13.5703125" style="47" customWidth="1"/>
    <col min="8713" max="8713" width="8.42578125" style="47" bestFit="1" customWidth="1"/>
    <col min="8714" max="8715" width="12.140625" style="47" customWidth="1"/>
    <col min="8716" max="8716" width="18.5703125" style="47" customWidth="1"/>
    <col min="8717" max="8717" width="14.42578125" style="47" customWidth="1"/>
    <col min="8718" max="8718" width="8" style="47" bestFit="1" customWidth="1"/>
    <col min="8719" max="8719" width="8" style="47" customWidth="1"/>
    <col min="8720" max="8720" width="8.7109375" style="47" customWidth="1"/>
    <col min="8721" max="8721" width="13" style="47" customWidth="1"/>
    <col min="8722" max="8722" width="12" style="47" customWidth="1"/>
    <col min="8723" max="8723" width="14.42578125" style="47" customWidth="1"/>
    <col min="8724" max="8724" width="15.140625" style="47" customWidth="1"/>
    <col min="8725" max="8725" width="13.28515625" style="47" bestFit="1" customWidth="1"/>
    <col min="8726" max="8726" width="14" style="47" bestFit="1" customWidth="1"/>
    <col min="8727" max="8727" width="13.28515625" style="47" bestFit="1" customWidth="1"/>
    <col min="8728" max="8729" width="18.7109375" style="47" customWidth="1"/>
    <col min="8730" max="8730" width="33.140625" style="47" customWidth="1"/>
    <col min="8731" max="8957" width="11.42578125" style="47"/>
    <col min="8958" max="8958" width="5.42578125" style="47" customWidth="1"/>
    <col min="8959" max="8959" width="11.5703125" style="47" customWidth="1"/>
    <col min="8960" max="8960" width="7.140625" style="47" bestFit="1" customWidth="1"/>
    <col min="8961" max="8961" width="6.42578125" style="47" customWidth="1"/>
    <col min="8962" max="8962" width="5.28515625" style="47" customWidth="1"/>
    <col min="8963" max="8963" width="23" style="47" customWidth="1"/>
    <col min="8964" max="8964" width="9.42578125" style="47" customWidth="1"/>
    <col min="8965" max="8965" width="8.42578125" style="47" customWidth="1"/>
    <col min="8966" max="8966" width="16.85546875" style="47" customWidth="1"/>
    <col min="8967" max="8967" width="8.42578125" style="47" customWidth="1"/>
    <col min="8968" max="8968" width="13.5703125" style="47" customWidth="1"/>
    <col min="8969" max="8969" width="8.42578125" style="47" bestFit="1" customWidth="1"/>
    <col min="8970" max="8971" width="12.140625" style="47" customWidth="1"/>
    <col min="8972" max="8972" width="18.5703125" style="47" customWidth="1"/>
    <col min="8973" max="8973" width="14.42578125" style="47" customWidth="1"/>
    <col min="8974" max="8974" width="8" style="47" bestFit="1" customWidth="1"/>
    <col min="8975" max="8975" width="8" style="47" customWidth="1"/>
    <col min="8976" max="8976" width="8.7109375" style="47" customWidth="1"/>
    <col min="8977" max="8977" width="13" style="47" customWidth="1"/>
    <col min="8978" max="8978" width="12" style="47" customWidth="1"/>
    <col min="8979" max="8979" width="14.42578125" style="47" customWidth="1"/>
    <col min="8980" max="8980" width="15.140625" style="47" customWidth="1"/>
    <col min="8981" max="8981" width="13.28515625" style="47" bestFit="1" customWidth="1"/>
    <col min="8982" max="8982" width="14" style="47" bestFit="1" customWidth="1"/>
    <col min="8983" max="8983" width="13.28515625" style="47" bestFit="1" customWidth="1"/>
    <col min="8984" max="8985" width="18.7109375" style="47" customWidth="1"/>
    <col min="8986" max="8986" width="33.140625" style="47" customWidth="1"/>
    <col min="8987" max="9213" width="11.42578125" style="47"/>
    <col min="9214" max="9214" width="5.42578125" style="47" customWidth="1"/>
    <col min="9215" max="9215" width="11.5703125" style="47" customWidth="1"/>
    <col min="9216" max="9216" width="7.140625" style="47" bestFit="1" customWidth="1"/>
    <col min="9217" max="9217" width="6.42578125" style="47" customWidth="1"/>
    <col min="9218" max="9218" width="5.28515625" style="47" customWidth="1"/>
    <col min="9219" max="9219" width="23" style="47" customWidth="1"/>
    <col min="9220" max="9220" width="9.42578125" style="47" customWidth="1"/>
    <col min="9221" max="9221" width="8.42578125" style="47" customWidth="1"/>
    <col min="9222" max="9222" width="16.85546875" style="47" customWidth="1"/>
    <col min="9223" max="9223" width="8.42578125" style="47" customWidth="1"/>
    <col min="9224" max="9224" width="13.5703125" style="47" customWidth="1"/>
    <col min="9225" max="9225" width="8.42578125" style="47" bestFit="1" customWidth="1"/>
    <col min="9226" max="9227" width="12.140625" style="47" customWidth="1"/>
    <col min="9228" max="9228" width="18.5703125" style="47" customWidth="1"/>
    <col min="9229" max="9229" width="14.42578125" style="47" customWidth="1"/>
    <col min="9230" max="9230" width="8" style="47" bestFit="1" customWidth="1"/>
    <col min="9231" max="9231" width="8" style="47" customWidth="1"/>
    <col min="9232" max="9232" width="8.7109375" style="47" customWidth="1"/>
    <col min="9233" max="9233" width="13" style="47" customWidth="1"/>
    <col min="9234" max="9234" width="12" style="47" customWidth="1"/>
    <col min="9235" max="9235" width="14.42578125" style="47" customWidth="1"/>
    <col min="9236" max="9236" width="15.140625" style="47" customWidth="1"/>
    <col min="9237" max="9237" width="13.28515625" style="47" bestFit="1" customWidth="1"/>
    <col min="9238" max="9238" width="14" style="47" bestFit="1" customWidth="1"/>
    <col min="9239" max="9239" width="13.28515625" style="47" bestFit="1" customWidth="1"/>
    <col min="9240" max="9241" width="18.7109375" style="47" customWidth="1"/>
    <col min="9242" max="9242" width="33.140625" style="47" customWidth="1"/>
    <col min="9243" max="9469" width="11.42578125" style="47"/>
    <col min="9470" max="9470" width="5.42578125" style="47" customWidth="1"/>
    <col min="9471" max="9471" width="11.5703125" style="47" customWidth="1"/>
    <col min="9472" max="9472" width="7.140625" style="47" bestFit="1" customWidth="1"/>
    <col min="9473" max="9473" width="6.42578125" style="47" customWidth="1"/>
    <col min="9474" max="9474" width="5.28515625" style="47" customWidth="1"/>
    <col min="9475" max="9475" width="23" style="47" customWidth="1"/>
    <col min="9476" max="9476" width="9.42578125" style="47" customWidth="1"/>
    <col min="9477" max="9477" width="8.42578125" style="47" customWidth="1"/>
    <col min="9478" max="9478" width="16.85546875" style="47" customWidth="1"/>
    <col min="9479" max="9479" width="8.42578125" style="47" customWidth="1"/>
    <col min="9480" max="9480" width="13.5703125" style="47" customWidth="1"/>
    <col min="9481" max="9481" width="8.42578125" style="47" bestFit="1" customWidth="1"/>
    <col min="9482" max="9483" width="12.140625" style="47" customWidth="1"/>
    <col min="9484" max="9484" width="18.5703125" style="47" customWidth="1"/>
    <col min="9485" max="9485" width="14.42578125" style="47" customWidth="1"/>
    <col min="9486" max="9486" width="8" style="47" bestFit="1" customWidth="1"/>
    <col min="9487" max="9487" width="8" style="47" customWidth="1"/>
    <col min="9488" max="9488" width="8.7109375" style="47" customWidth="1"/>
    <col min="9489" max="9489" width="13" style="47" customWidth="1"/>
    <col min="9490" max="9490" width="12" style="47" customWidth="1"/>
    <col min="9491" max="9491" width="14.42578125" style="47" customWidth="1"/>
    <col min="9492" max="9492" width="15.140625" style="47" customWidth="1"/>
    <col min="9493" max="9493" width="13.28515625" style="47" bestFit="1" customWidth="1"/>
    <col min="9494" max="9494" width="14" style="47" bestFit="1" customWidth="1"/>
    <col min="9495" max="9495" width="13.28515625" style="47" bestFit="1" customWidth="1"/>
    <col min="9496" max="9497" width="18.7109375" style="47" customWidth="1"/>
    <col min="9498" max="9498" width="33.140625" style="47" customWidth="1"/>
    <col min="9499" max="9725" width="11.42578125" style="47"/>
    <col min="9726" max="9726" width="5.42578125" style="47" customWidth="1"/>
    <col min="9727" max="9727" width="11.5703125" style="47" customWidth="1"/>
    <col min="9728" max="9728" width="7.140625" style="47" bestFit="1" customWidth="1"/>
    <col min="9729" max="9729" width="6.42578125" style="47" customWidth="1"/>
    <col min="9730" max="9730" width="5.28515625" style="47" customWidth="1"/>
    <col min="9731" max="9731" width="23" style="47" customWidth="1"/>
    <col min="9732" max="9732" width="9.42578125" style="47" customWidth="1"/>
    <col min="9733" max="9733" width="8.42578125" style="47" customWidth="1"/>
    <col min="9734" max="9734" width="16.85546875" style="47" customWidth="1"/>
    <col min="9735" max="9735" width="8.42578125" style="47" customWidth="1"/>
    <col min="9736" max="9736" width="13.5703125" style="47" customWidth="1"/>
    <col min="9737" max="9737" width="8.42578125" style="47" bestFit="1" customWidth="1"/>
    <col min="9738" max="9739" width="12.140625" style="47" customWidth="1"/>
    <col min="9740" max="9740" width="18.5703125" style="47" customWidth="1"/>
    <col min="9741" max="9741" width="14.42578125" style="47" customWidth="1"/>
    <col min="9742" max="9742" width="8" style="47" bestFit="1" customWidth="1"/>
    <col min="9743" max="9743" width="8" style="47" customWidth="1"/>
    <col min="9744" max="9744" width="8.7109375" style="47" customWidth="1"/>
    <col min="9745" max="9745" width="13" style="47" customWidth="1"/>
    <col min="9746" max="9746" width="12" style="47" customWidth="1"/>
    <col min="9747" max="9747" width="14.42578125" style="47" customWidth="1"/>
    <col min="9748" max="9748" width="15.140625" style="47" customWidth="1"/>
    <col min="9749" max="9749" width="13.28515625" style="47" bestFit="1" customWidth="1"/>
    <col min="9750" max="9750" width="14" style="47" bestFit="1" customWidth="1"/>
    <col min="9751" max="9751" width="13.28515625" style="47" bestFit="1" customWidth="1"/>
    <col min="9752" max="9753" width="18.7109375" style="47" customWidth="1"/>
    <col min="9754" max="9754" width="33.140625" style="47" customWidth="1"/>
    <col min="9755" max="9981" width="11.42578125" style="47"/>
    <col min="9982" max="9982" width="5.42578125" style="47" customWidth="1"/>
    <col min="9983" max="9983" width="11.5703125" style="47" customWidth="1"/>
    <col min="9984" max="9984" width="7.140625" style="47" bestFit="1" customWidth="1"/>
    <col min="9985" max="9985" width="6.42578125" style="47" customWidth="1"/>
    <col min="9986" max="9986" width="5.28515625" style="47" customWidth="1"/>
    <col min="9987" max="9987" width="23" style="47" customWidth="1"/>
    <col min="9988" max="9988" width="9.42578125" style="47" customWidth="1"/>
    <col min="9989" max="9989" width="8.42578125" style="47" customWidth="1"/>
    <col min="9990" max="9990" width="16.85546875" style="47" customWidth="1"/>
    <col min="9991" max="9991" width="8.42578125" style="47" customWidth="1"/>
    <col min="9992" max="9992" width="13.5703125" style="47" customWidth="1"/>
    <col min="9993" max="9993" width="8.42578125" style="47" bestFit="1" customWidth="1"/>
    <col min="9994" max="9995" width="12.140625" style="47" customWidth="1"/>
    <col min="9996" max="9996" width="18.5703125" style="47" customWidth="1"/>
    <col min="9997" max="9997" width="14.42578125" style="47" customWidth="1"/>
    <col min="9998" max="9998" width="8" style="47" bestFit="1" customWidth="1"/>
    <col min="9999" max="9999" width="8" style="47" customWidth="1"/>
    <col min="10000" max="10000" width="8.7109375" style="47" customWidth="1"/>
    <col min="10001" max="10001" width="13" style="47" customWidth="1"/>
    <col min="10002" max="10002" width="12" style="47" customWidth="1"/>
    <col min="10003" max="10003" width="14.42578125" style="47" customWidth="1"/>
    <col min="10004" max="10004" width="15.140625" style="47" customWidth="1"/>
    <col min="10005" max="10005" width="13.28515625" style="47" bestFit="1" customWidth="1"/>
    <col min="10006" max="10006" width="14" style="47" bestFit="1" customWidth="1"/>
    <col min="10007" max="10007" width="13.28515625" style="47" bestFit="1" customWidth="1"/>
    <col min="10008" max="10009" width="18.7109375" style="47" customWidth="1"/>
    <col min="10010" max="10010" width="33.140625" style="47" customWidth="1"/>
    <col min="10011" max="10237" width="11.42578125" style="47"/>
    <col min="10238" max="10238" width="5.42578125" style="47" customWidth="1"/>
    <col min="10239" max="10239" width="11.5703125" style="47" customWidth="1"/>
    <col min="10240" max="10240" width="7.140625" style="47" bestFit="1" customWidth="1"/>
    <col min="10241" max="10241" width="6.42578125" style="47" customWidth="1"/>
    <col min="10242" max="10242" width="5.28515625" style="47" customWidth="1"/>
    <col min="10243" max="10243" width="23" style="47" customWidth="1"/>
    <col min="10244" max="10244" width="9.42578125" style="47" customWidth="1"/>
    <col min="10245" max="10245" width="8.42578125" style="47" customWidth="1"/>
    <col min="10246" max="10246" width="16.85546875" style="47" customWidth="1"/>
    <col min="10247" max="10247" width="8.42578125" style="47" customWidth="1"/>
    <col min="10248" max="10248" width="13.5703125" style="47" customWidth="1"/>
    <col min="10249" max="10249" width="8.42578125" style="47" bestFit="1" customWidth="1"/>
    <col min="10250" max="10251" width="12.140625" style="47" customWidth="1"/>
    <col min="10252" max="10252" width="18.5703125" style="47" customWidth="1"/>
    <col min="10253" max="10253" width="14.42578125" style="47" customWidth="1"/>
    <col min="10254" max="10254" width="8" style="47" bestFit="1" customWidth="1"/>
    <col min="10255" max="10255" width="8" style="47" customWidth="1"/>
    <col min="10256" max="10256" width="8.7109375" style="47" customWidth="1"/>
    <col min="10257" max="10257" width="13" style="47" customWidth="1"/>
    <col min="10258" max="10258" width="12" style="47" customWidth="1"/>
    <col min="10259" max="10259" width="14.42578125" style="47" customWidth="1"/>
    <col min="10260" max="10260" width="15.140625" style="47" customWidth="1"/>
    <col min="10261" max="10261" width="13.28515625" style="47" bestFit="1" customWidth="1"/>
    <col min="10262" max="10262" width="14" style="47" bestFit="1" customWidth="1"/>
    <col min="10263" max="10263" width="13.28515625" style="47" bestFit="1" customWidth="1"/>
    <col min="10264" max="10265" width="18.7109375" style="47" customWidth="1"/>
    <col min="10266" max="10266" width="33.140625" style="47" customWidth="1"/>
    <col min="10267" max="10493" width="11.42578125" style="47"/>
    <col min="10494" max="10494" width="5.42578125" style="47" customWidth="1"/>
    <col min="10495" max="10495" width="11.5703125" style="47" customWidth="1"/>
    <col min="10496" max="10496" width="7.140625" style="47" bestFit="1" customWidth="1"/>
    <col min="10497" max="10497" width="6.42578125" style="47" customWidth="1"/>
    <col min="10498" max="10498" width="5.28515625" style="47" customWidth="1"/>
    <col min="10499" max="10499" width="23" style="47" customWidth="1"/>
    <col min="10500" max="10500" width="9.42578125" style="47" customWidth="1"/>
    <col min="10501" max="10501" width="8.42578125" style="47" customWidth="1"/>
    <col min="10502" max="10502" width="16.85546875" style="47" customWidth="1"/>
    <col min="10503" max="10503" width="8.42578125" style="47" customWidth="1"/>
    <col min="10504" max="10504" width="13.5703125" style="47" customWidth="1"/>
    <col min="10505" max="10505" width="8.42578125" style="47" bestFit="1" customWidth="1"/>
    <col min="10506" max="10507" width="12.140625" style="47" customWidth="1"/>
    <col min="10508" max="10508" width="18.5703125" style="47" customWidth="1"/>
    <col min="10509" max="10509" width="14.42578125" style="47" customWidth="1"/>
    <col min="10510" max="10510" width="8" style="47" bestFit="1" customWidth="1"/>
    <col min="10511" max="10511" width="8" style="47" customWidth="1"/>
    <col min="10512" max="10512" width="8.7109375" style="47" customWidth="1"/>
    <col min="10513" max="10513" width="13" style="47" customWidth="1"/>
    <col min="10514" max="10514" width="12" style="47" customWidth="1"/>
    <col min="10515" max="10515" width="14.42578125" style="47" customWidth="1"/>
    <col min="10516" max="10516" width="15.140625" style="47" customWidth="1"/>
    <col min="10517" max="10517" width="13.28515625" style="47" bestFit="1" customWidth="1"/>
    <col min="10518" max="10518" width="14" style="47" bestFit="1" customWidth="1"/>
    <col min="10519" max="10519" width="13.28515625" style="47" bestFit="1" customWidth="1"/>
    <col min="10520" max="10521" width="18.7109375" style="47" customWidth="1"/>
    <col min="10522" max="10522" width="33.140625" style="47" customWidth="1"/>
    <col min="10523" max="10749" width="11.42578125" style="47"/>
    <col min="10750" max="10750" width="5.42578125" style="47" customWidth="1"/>
    <col min="10751" max="10751" width="11.5703125" style="47" customWidth="1"/>
    <col min="10752" max="10752" width="7.140625" style="47" bestFit="1" customWidth="1"/>
    <col min="10753" max="10753" width="6.42578125" style="47" customWidth="1"/>
    <col min="10754" max="10754" width="5.28515625" style="47" customWidth="1"/>
    <col min="10755" max="10755" width="23" style="47" customWidth="1"/>
    <col min="10756" max="10756" width="9.42578125" style="47" customWidth="1"/>
    <col min="10757" max="10757" width="8.42578125" style="47" customWidth="1"/>
    <col min="10758" max="10758" width="16.85546875" style="47" customWidth="1"/>
    <col min="10759" max="10759" width="8.42578125" style="47" customWidth="1"/>
    <col min="10760" max="10760" width="13.5703125" style="47" customWidth="1"/>
    <col min="10761" max="10761" width="8.42578125" style="47" bestFit="1" customWidth="1"/>
    <col min="10762" max="10763" width="12.140625" style="47" customWidth="1"/>
    <col min="10764" max="10764" width="18.5703125" style="47" customWidth="1"/>
    <col min="10765" max="10765" width="14.42578125" style="47" customWidth="1"/>
    <col min="10766" max="10766" width="8" style="47" bestFit="1" customWidth="1"/>
    <col min="10767" max="10767" width="8" style="47" customWidth="1"/>
    <col min="10768" max="10768" width="8.7109375" style="47" customWidth="1"/>
    <col min="10769" max="10769" width="13" style="47" customWidth="1"/>
    <col min="10770" max="10770" width="12" style="47" customWidth="1"/>
    <col min="10771" max="10771" width="14.42578125" style="47" customWidth="1"/>
    <col min="10772" max="10772" width="15.140625" style="47" customWidth="1"/>
    <col min="10773" max="10773" width="13.28515625" style="47" bestFit="1" customWidth="1"/>
    <col min="10774" max="10774" width="14" style="47" bestFit="1" customWidth="1"/>
    <col min="10775" max="10775" width="13.28515625" style="47" bestFit="1" customWidth="1"/>
    <col min="10776" max="10777" width="18.7109375" style="47" customWidth="1"/>
    <col min="10778" max="10778" width="33.140625" style="47" customWidth="1"/>
    <col min="10779" max="11005" width="11.42578125" style="47"/>
    <col min="11006" max="11006" width="5.42578125" style="47" customWidth="1"/>
    <col min="11007" max="11007" width="11.5703125" style="47" customWidth="1"/>
    <col min="11008" max="11008" width="7.140625" style="47" bestFit="1" customWidth="1"/>
    <col min="11009" max="11009" width="6.42578125" style="47" customWidth="1"/>
    <col min="11010" max="11010" width="5.28515625" style="47" customWidth="1"/>
    <col min="11011" max="11011" width="23" style="47" customWidth="1"/>
    <col min="11012" max="11012" width="9.42578125" style="47" customWidth="1"/>
    <col min="11013" max="11013" width="8.42578125" style="47" customWidth="1"/>
    <col min="11014" max="11014" width="16.85546875" style="47" customWidth="1"/>
    <col min="11015" max="11015" width="8.42578125" style="47" customWidth="1"/>
    <col min="11016" max="11016" width="13.5703125" style="47" customWidth="1"/>
    <col min="11017" max="11017" width="8.42578125" style="47" bestFit="1" customWidth="1"/>
    <col min="11018" max="11019" width="12.140625" style="47" customWidth="1"/>
    <col min="11020" max="11020" width="18.5703125" style="47" customWidth="1"/>
    <col min="11021" max="11021" width="14.42578125" style="47" customWidth="1"/>
    <col min="11022" max="11022" width="8" style="47" bestFit="1" customWidth="1"/>
    <col min="11023" max="11023" width="8" style="47" customWidth="1"/>
    <col min="11024" max="11024" width="8.7109375" style="47" customWidth="1"/>
    <col min="11025" max="11025" width="13" style="47" customWidth="1"/>
    <col min="11026" max="11026" width="12" style="47" customWidth="1"/>
    <col min="11027" max="11027" width="14.42578125" style="47" customWidth="1"/>
    <col min="11028" max="11028" width="15.140625" style="47" customWidth="1"/>
    <col min="11029" max="11029" width="13.28515625" style="47" bestFit="1" customWidth="1"/>
    <col min="11030" max="11030" width="14" style="47" bestFit="1" customWidth="1"/>
    <col min="11031" max="11031" width="13.28515625" style="47" bestFit="1" customWidth="1"/>
    <col min="11032" max="11033" width="18.7109375" style="47" customWidth="1"/>
    <col min="11034" max="11034" width="33.140625" style="47" customWidth="1"/>
    <col min="11035" max="11261" width="11.42578125" style="47"/>
    <col min="11262" max="11262" width="5.42578125" style="47" customWidth="1"/>
    <col min="11263" max="11263" width="11.5703125" style="47" customWidth="1"/>
    <col min="11264" max="11264" width="7.140625" style="47" bestFit="1" customWidth="1"/>
    <col min="11265" max="11265" width="6.42578125" style="47" customWidth="1"/>
    <col min="11266" max="11266" width="5.28515625" style="47" customWidth="1"/>
    <col min="11267" max="11267" width="23" style="47" customWidth="1"/>
    <col min="11268" max="11268" width="9.42578125" style="47" customWidth="1"/>
    <col min="11269" max="11269" width="8.42578125" style="47" customWidth="1"/>
    <col min="11270" max="11270" width="16.85546875" style="47" customWidth="1"/>
    <col min="11271" max="11271" width="8.42578125" style="47" customWidth="1"/>
    <col min="11272" max="11272" width="13.5703125" style="47" customWidth="1"/>
    <col min="11273" max="11273" width="8.42578125" style="47" bestFit="1" customWidth="1"/>
    <col min="11274" max="11275" width="12.140625" style="47" customWidth="1"/>
    <col min="11276" max="11276" width="18.5703125" style="47" customWidth="1"/>
    <col min="11277" max="11277" width="14.42578125" style="47" customWidth="1"/>
    <col min="11278" max="11278" width="8" style="47" bestFit="1" customWidth="1"/>
    <col min="11279" max="11279" width="8" style="47" customWidth="1"/>
    <col min="11280" max="11280" width="8.7109375" style="47" customWidth="1"/>
    <col min="11281" max="11281" width="13" style="47" customWidth="1"/>
    <col min="11282" max="11282" width="12" style="47" customWidth="1"/>
    <col min="11283" max="11283" width="14.42578125" style="47" customWidth="1"/>
    <col min="11284" max="11284" width="15.140625" style="47" customWidth="1"/>
    <col min="11285" max="11285" width="13.28515625" style="47" bestFit="1" customWidth="1"/>
    <col min="11286" max="11286" width="14" style="47" bestFit="1" customWidth="1"/>
    <col min="11287" max="11287" width="13.28515625" style="47" bestFit="1" customWidth="1"/>
    <col min="11288" max="11289" width="18.7109375" style="47" customWidth="1"/>
    <col min="11290" max="11290" width="33.140625" style="47" customWidth="1"/>
    <col min="11291" max="11517" width="11.42578125" style="47"/>
    <col min="11518" max="11518" width="5.42578125" style="47" customWidth="1"/>
    <col min="11519" max="11519" width="11.5703125" style="47" customWidth="1"/>
    <col min="11520" max="11520" width="7.140625" style="47" bestFit="1" customWidth="1"/>
    <col min="11521" max="11521" width="6.42578125" style="47" customWidth="1"/>
    <col min="11522" max="11522" width="5.28515625" style="47" customWidth="1"/>
    <col min="11523" max="11523" width="23" style="47" customWidth="1"/>
    <col min="11524" max="11524" width="9.42578125" style="47" customWidth="1"/>
    <col min="11525" max="11525" width="8.42578125" style="47" customWidth="1"/>
    <col min="11526" max="11526" width="16.85546875" style="47" customWidth="1"/>
    <col min="11527" max="11527" width="8.42578125" style="47" customWidth="1"/>
    <col min="11528" max="11528" width="13.5703125" style="47" customWidth="1"/>
    <col min="11529" max="11529" width="8.42578125" style="47" bestFit="1" customWidth="1"/>
    <col min="11530" max="11531" width="12.140625" style="47" customWidth="1"/>
    <col min="11532" max="11532" width="18.5703125" style="47" customWidth="1"/>
    <col min="11533" max="11533" width="14.42578125" style="47" customWidth="1"/>
    <col min="11534" max="11534" width="8" style="47" bestFit="1" customWidth="1"/>
    <col min="11535" max="11535" width="8" style="47" customWidth="1"/>
    <col min="11536" max="11536" width="8.7109375" style="47" customWidth="1"/>
    <col min="11537" max="11537" width="13" style="47" customWidth="1"/>
    <col min="11538" max="11538" width="12" style="47" customWidth="1"/>
    <col min="11539" max="11539" width="14.42578125" style="47" customWidth="1"/>
    <col min="11540" max="11540" width="15.140625" style="47" customWidth="1"/>
    <col min="11541" max="11541" width="13.28515625" style="47" bestFit="1" customWidth="1"/>
    <col min="11542" max="11542" width="14" style="47" bestFit="1" customWidth="1"/>
    <col min="11543" max="11543" width="13.28515625" style="47" bestFit="1" customWidth="1"/>
    <col min="11544" max="11545" width="18.7109375" style="47" customWidth="1"/>
    <col min="11546" max="11546" width="33.140625" style="47" customWidth="1"/>
    <col min="11547" max="11773" width="11.42578125" style="47"/>
    <col min="11774" max="11774" width="5.42578125" style="47" customWidth="1"/>
    <col min="11775" max="11775" width="11.5703125" style="47" customWidth="1"/>
    <col min="11776" max="11776" width="7.140625" style="47" bestFit="1" customWidth="1"/>
    <col min="11777" max="11777" width="6.42578125" style="47" customWidth="1"/>
    <col min="11778" max="11778" width="5.28515625" style="47" customWidth="1"/>
    <col min="11779" max="11779" width="23" style="47" customWidth="1"/>
    <col min="11780" max="11780" width="9.42578125" style="47" customWidth="1"/>
    <col min="11781" max="11781" width="8.42578125" style="47" customWidth="1"/>
    <col min="11782" max="11782" width="16.85546875" style="47" customWidth="1"/>
    <col min="11783" max="11783" width="8.42578125" style="47" customWidth="1"/>
    <col min="11784" max="11784" width="13.5703125" style="47" customWidth="1"/>
    <col min="11785" max="11785" width="8.42578125" style="47" bestFit="1" customWidth="1"/>
    <col min="11786" max="11787" width="12.140625" style="47" customWidth="1"/>
    <col min="11788" max="11788" width="18.5703125" style="47" customWidth="1"/>
    <col min="11789" max="11789" width="14.42578125" style="47" customWidth="1"/>
    <col min="11790" max="11790" width="8" style="47" bestFit="1" customWidth="1"/>
    <col min="11791" max="11791" width="8" style="47" customWidth="1"/>
    <col min="11792" max="11792" width="8.7109375" style="47" customWidth="1"/>
    <col min="11793" max="11793" width="13" style="47" customWidth="1"/>
    <col min="11794" max="11794" width="12" style="47" customWidth="1"/>
    <col min="11795" max="11795" width="14.42578125" style="47" customWidth="1"/>
    <col min="11796" max="11796" width="15.140625" style="47" customWidth="1"/>
    <col min="11797" max="11797" width="13.28515625" style="47" bestFit="1" customWidth="1"/>
    <col min="11798" max="11798" width="14" style="47" bestFit="1" customWidth="1"/>
    <col min="11799" max="11799" width="13.28515625" style="47" bestFit="1" customWidth="1"/>
    <col min="11800" max="11801" width="18.7109375" style="47" customWidth="1"/>
    <col min="11802" max="11802" width="33.140625" style="47" customWidth="1"/>
    <col min="11803" max="12029" width="11.42578125" style="47"/>
    <col min="12030" max="12030" width="5.42578125" style="47" customWidth="1"/>
    <col min="12031" max="12031" width="11.5703125" style="47" customWidth="1"/>
    <col min="12032" max="12032" width="7.140625" style="47" bestFit="1" customWidth="1"/>
    <col min="12033" max="12033" width="6.42578125" style="47" customWidth="1"/>
    <col min="12034" max="12034" width="5.28515625" style="47" customWidth="1"/>
    <col min="12035" max="12035" width="23" style="47" customWidth="1"/>
    <col min="12036" max="12036" width="9.42578125" style="47" customWidth="1"/>
    <col min="12037" max="12037" width="8.42578125" style="47" customWidth="1"/>
    <col min="12038" max="12038" width="16.85546875" style="47" customWidth="1"/>
    <col min="12039" max="12039" width="8.42578125" style="47" customWidth="1"/>
    <col min="12040" max="12040" width="13.5703125" style="47" customWidth="1"/>
    <col min="12041" max="12041" width="8.42578125" style="47" bestFit="1" customWidth="1"/>
    <col min="12042" max="12043" width="12.140625" style="47" customWidth="1"/>
    <col min="12044" max="12044" width="18.5703125" style="47" customWidth="1"/>
    <col min="12045" max="12045" width="14.42578125" style="47" customWidth="1"/>
    <col min="12046" max="12046" width="8" style="47" bestFit="1" customWidth="1"/>
    <col min="12047" max="12047" width="8" style="47" customWidth="1"/>
    <col min="12048" max="12048" width="8.7109375" style="47" customWidth="1"/>
    <col min="12049" max="12049" width="13" style="47" customWidth="1"/>
    <col min="12050" max="12050" width="12" style="47" customWidth="1"/>
    <col min="12051" max="12051" width="14.42578125" style="47" customWidth="1"/>
    <col min="12052" max="12052" width="15.140625" style="47" customWidth="1"/>
    <col min="12053" max="12053" width="13.28515625" style="47" bestFit="1" customWidth="1"/>
    <col min="12054" max="12054" width="14" style="47" bestFit="1" customWidth="1"/>
    <col min="12055" max="12055" width="13.28515625" style="47" bestFit="1" customWidth="1"/>
    <col min="12056" max="12057" width="18.7109375" style="47" customWidth="1"/>
    <col min="12058" max="12058" width="33.140625" style="47" customWidth="1"/>
    <col min="12059" max="12285" width="11.42578125" style="47"/>
    <col min="12286" max="12286" width="5.42578125" style="47" customWidth="1"/>
    <col min="12287" max="12287" width="11.5703125" style="47" customWidth="1"/>
    <col min="12288" max="12288" width="7.140625" style="47" bestFit="1" customWidth="1"/>
    <col min="12289" max="12289" width="6.42578125" style="47" customWidth="1"/>
    <col min="12290" max="12290" width="5.28515625" style="47" customWidth="1"/>
    <col min="12291" max="12291" width="23" style="47" customWidth="1"/>
    <col min="12292" max="12292" width="9.42578125" style="47" customWidth="1"/>
    <col min="12293" max="12293" width="8.42578125" style="47" customWidth="1"/>
    <col min="12294" max="12294" width="16.85546875" style="47" customWidth="1"/>
    <col min="12295" max="12295" width="8.42578125" style="47" customWidth="1"/>
    <col min="12296" max="12296" width="13.5703125" style="47" customWidth="1"/>
    <col min="12297" max="12297" width="8.42578125" style="47" bestFit="1" customWidth="1"/>
    <col min="12298" max="12299" width="12.140625" style="47" customWidth="1"/>
    <col min="12300" max="12300" width="18.5703125" style="47" customWidth="1"/>
    <col min="12301" max="12301" width="14.42578125" style="47" customWidth="1"/>
    <col min="12302" max="12302" width="8" style="47" bestFit="1" customWidth="1"/>
    <col min="12303" max="12303" width="8" style="47" customWidth="1"/>
    <col min="12304" max="12304" width="8.7109375" style="47" customWidth="1"/>
    <col min="12305" max="12305" width="13" style="47" customWidth="1"/>
    <col min="12306" max="12306" width="12" style="47" customWidth="1"/>
    <col min="12307" max="12307" width="14.42578125" style="47" customWidth="1"/>
    <col min="12308" max="12308" width="15.140625" style="47" customWidth="1"/>
    <col min="12309" max="12309" width="13.28515625" style="47" bestFit="1" customWidth="1"/>
    <col min="12310" max="12310" width="14" style="47" bestFit="1" customWidth="1"/>
    <col min="12311" max="12311" width="13.28515625" style="47" bestFit="1" customWidth="1"/>
    <col min="12312" max="12313" width="18.7109375" style="47" customWidth="1"/>
    <col min="12314" max="12314" width="33.140625" style="47" customWidth="1"/>
    <col min="12315" max="12541" width="11.42578125" style="47"/>
    <col min="12542" max="12542" width="5.42578125" style="47" customWidth="1"/>
    <col min="12543" max="12543" width="11.5703125" style="47" customWidth="1"/>
    <col min="12544" max="12544" width="7.140625" style="47" bestFit="1" customWidth="1"/>
    <col min="12545" max="12545" width="6.42578125" style="47" customWidth="1"/>
    <col min="12546" max="12546" width="5.28515625" style="47" customWidth="1"/>
    <col min="12547" max="12547" width="23" style="47" customWidth="1"/>
    <col min="12548" max="12548" width="9.42578125" style="47" customWidth="1"/>
    <col min="12549" max="12549" width="8.42578125" style="47" customWidth="1"/>
    <col min="12550" max="12550" width="16.85546875" style="47" customWidth="1"/>
    <col min="12551" max="12551" width="8.42578125" style="47" customWidth="1"/>
    <col min="12552" max="12552" width="13.5703125" style="47" customWidth="1"/>
    <col min="12553" max="12553" width="8.42578125" style="47" bestFit="1" customWidth="1"/>
    <col min="12554" max="12555" width="12.140625" style="47" customWidth="1"/>
    <col min="12556" max="12556" width="18.5703125" style="47" customWidth="1"/>
    <col min="12557" max="12557" width="14.42578125" style="47" customWidth="1"/>
    <col min="12558" max="12558" width="8" style="47" bestFit="1" customWidth="1"/>
    <col min="12559" max="12559" width="8" style="47" customWidth="1"/>
    <col min="12560" max="12560" width="8.7109375" style="47" customWidth="1"/>
    <col min="12561" max="12561" width="13" style="47" customWidth="1"/>
    <col min="12562" max="12562" width="12" style="47" customWidth="1"/>
    <col min="12563" max="12563" width="14.42578125" style="47" customWidth="1"/>
    <col min="12564" max="12564" width="15.140625" style="47" customWidth="1"/>
    <col min="12565" max="12565" width="13.28515625" style="47" bestFit="1" customWidth="1"/>
    <col min="12566" max="12566" width="14" style="47" bestFit="1" customWidth="1"/>
    <col min="12567" max="12567" width="13.28515625" style="47" bestFit="1" customWidth="1"/>
    <col min="12568" max="12569" width="18.7109375" style="47" customWidth="1"/>
    <col min="12570" max="12570" width="33.140625" style="47" customWidth="1"/>
    <col min="12571" max="12797" width="11.42578125" style="47"/>
    <col min="12798" max="12798" width="5.42578125" style="47" customWidth="1"/>
    <col min="12799" max="12799" width="11.5703125" style="47" customWidth="1"/>
    <col min="12800" max="12800" width="7.140625" style="47" bestFit="1" customWidth="1"/>
    <col min="12801" max="12801" width="6.42578125" style="47" customWidth="1"/>
    <col min="12802" max="12802" width="5.28515625" style="47" customWidth="1"/>
    <col min="12803" max="12803" width="23" style="47" customWidth="1"/>
    <col min="12804" max="12804" width="9.42578125" style="47" customWidth="1"/>
    <col min="12805" max="12805" width="8.42578125" style="47" customWidth="1"/>
    <col min="12806" max="12806" width="16.85546875" style="47" customWidth="1"/>
    <col min="12807" max="12807" width="8.42578125" style="47" customWidth="1"/>
    <col min="12808" max="12808" width="13.5703125" style="47" customWidth="1"/>
    <col min="12809" max="12809" width="8.42578125" style="47" bestFit="1" customWidth="1"/>
    <col min="12810" max="12811" width="12.140625" style="47" customWidth="1"/>
    <col min="12812" max="12812" width="18.5703125" style="47" customWidth="1"/>
    <col min="12813" max="12813" width="14.42578125" style="47" customWidth="1"/>
    <col min="12814" max="12814" width="8" style="47" bestFit="1" customWidth="1"/>
    <col min="12815" max="12815" width="8" style="47" customWidth="1"/>
    <col min="12816" max="12816" width="8.7109375" style="47" customWidth="1"/>
    <col min="12817" max="12817" width="13" style="47" customWidth="1"/>
    <col min="12818" max="12818" width="12" style="47" customWidth="1"/>
    <col min="12819" max="12819" width="14.42578125" style="47" customWidth="1"/>
    <col min="12820" max="12820" width="15.140625" style="47" customWidth="1"/>
    <col min="12821" max="12821" width="13.28515625" style="47" bestFit="1" customWidth="1"/>
    <col min="12822" max="12822" width="14" style="47" bestFit="1" customWidth="1"/>
    <col min="12823" max="12823" width="13.28515625" style="47" bestFit="1" customWidth="1"/>
    <col min="12824" max="12825" width="18.7109375" style="47" customWidth="1"/>
    <col min="12826" max="12826" width="33.140625" style="47" customWidth="1"/>
    <col min="12827" max="13053" width="11.42578125" style="47"/>
    <col min="13054" max="13054" width="5.42578125" style="47" customWidth="1"/>
    <col min="13055" max="13055" width="11.5703125" style="47" customWidth="1"/>
    <col min="13056" max="13056" width="7.140625" style="47" bestFit="1" customWidth="1"/>
    <col min="13057" max="13057" width="6.42578125" style="47" customWidth="1"/>
    <col min="13058" max="13058" width="5.28515625" style="47" customWidth="1"/>
    <col min="13059" max="13059" width="23" style="47" customWidth="1"/>
    <col min="13060" max="13060" width="9.42578125" style="47" customWidth="1"/>
    <col min="13061" max="13061" width="8.42578125" style="47" customWidth="1"/>
    <col min="13062" max="13062" width="16.85546875" style="47" customWidth="1"/>
    <col min="13063" max="13063" width="8.42578125" style="47" customWidth="1"/>
    <col min="13064" max="13064" width="13.5703125" style="47" customWidth="1"/>
    <col min="13065" max="13065" width="8.42578125" style="47" bestFit="1" customWidth="1"/>
    <col min="13066" max="13067" width="12.140625" style="47" customWidth="1"/>
    <col min="13068" max="13068" width="18.5703125" style="47" customWidth="1"/>
    <col min="13069" max="13069" width="14.42578125" style="47" customWidth="1"/>
    <col min="13070" max="13070" width="8" style="47" bestFit="1" customWidth="1"/>
    <col min="13071" max="13071" width="8" style="47" customWidth="1"/>
    <col min="13072" max="13072" width="8.7109375" style="47" customWidth="1"/>
    <col min="13073" max="13073" width="13" style="47" customWidth="1"/>
    <col min="13074" max="13074" width="12" style="47" customWidth="1"/>
    <col min="13075" max="13075" width="14.42578125" style="47" customWidth="1"/>
    <col min="13076" max="13076" width="15.140625" style="47" customWidth="1"/>
    <col min="13077" max="13077" width="13.28515625" style="47" bestFit="1" customWidth="1"/>
    <col min="13078" max="13078" width="14" style="47" bestFit="1" customWidth="1"/>
    <col min="13079" max="13079" width="13.28515625" style="47" bestFit="1" customWidth="1"/>
    <col min="13080" max="13081" width="18.7109375" style="47" customWidth="1"/>
    <col min="13082" max="13082" width="33.140625" style="47" customWidth="1"/>
    <col min="13083" max="13309" width="11.42578125" style="47"/>
    <col min="13310" max="13310" width="5.42578125" style="47" customWidth="1"/>
    <col min="13311" max="13311" width="11.5703125" style="47" customWidth="1"/>
    <col min="13312" max="13312" width="7.140625" style="47" bestFit="1" customWidth="1"/>
    <col min="13313" max="13313" width="6.42578125" style="47" customWidth="1"/>
    <col min="13314" max="13314" width="5.28515625" style="47" customWidth="1"/>
    <col min="13315" max="13315" width="23" style="47" customWidth="1"/>
    <col min="13316" max="13316" width="9.42578125" style="47" customWidth="1"/>
    <col min="13317" max="13317" width="8.42578125" style="47" customWidth="1"/>
    <col min="13318" max="13318" width="16.85546875" style="47" customWidth="1"/>
    <col min="13319" max="13319" width="8.42578125" style="47" customWidth="1"/>
    <col min="13320" max="13320" width="13.5703125" style="47" customWidth="1"/>
    <col min="13321" max="13321" width="8.42578125" style="47" bestFit="1" customWidth="1"/>
    <col min="13322" max="13323" width="12.140625" style="47" customWidth="1"/>
    <col min="13324" max="13324" width="18.5703125" style="47" customWidth="1"/>
    <col min="13325" max="13325" width="14.42578125" style="47" customWidth="1"/>
    <col min="13326" max="13326" width="8" style="47" bestFit="1" customWidth="1"/>
    <col min="13327" max="13327" width="8" style="47" customWidth="1"/>
    <col min="13328" max="13328" width="8.7109375" style="47" customWidth="1"/>
    <col min="13329" max="13329" width="13" style="47" customWidth="1"/>
    <col min="13330" max="13330" width="12" style="47" customWidth="1"/>
    <col min="13331" max="13331" width="14.42578125" style="47" customWidth="1"/>
    <col min="13332" max="13332" width="15.140625" style="47" customWidth="1"/>
    <col min="13333" max="13333" width="13.28515625" style="47" bestFit="1" customWidth="1"/>
    <col min="13334" max="13334" width="14" style="47" bestFit="1" customWidth="1"/>
    <col min="13335" max="13335" width="13.28515625" style="47" bestFit="1" customWidth="1"/>
    <col min="13336" max="13337" width="18.7109375" style="47" customWidth="1"/>
    <col min="13338" max="13338" width="33.140625" style="47" customWidth="1"/>
    <col min="13339" max="13565" width="11.42578125" style="47"/>
    <col min="13566" max="13566" width="5.42578125" style="47" customWidth="1"/>
    <col min="13567" max="13567" width="11.5703125" style="47" customWidth="1"/>
    <col min="13568" max="13568" width="7.140625" style="47" bestFit="1" customWidth="1"/>
    <col min="13569" max="13569" width="6.42578125" style="47" customWidth="1"/>
    <col min="13570" max="13570" width="5.28515625" style="47" customWidth="1"/>
    <col min="13571" max="13571" width="23" style="47" customWidth="1"/>
    <col min="13572" max="13572" width="9.42578125" style="47" customWidth="1"/>
    <col min="13573" max="13573" width="8.42578125" style="47" customWidth="1"/>
    <col min="13574" max="13574" width="16.85546875" style="47" customWidth="1"/>
    <col min="13575" max="13575" width="8.42578125" style="47" customWidth="1"/>
    <col min="13576" max="13576" width="13.5703125" style="47" customWidth="1"/>
    <col min="13577" max="13577" width="8.42578125" style="47" bestFit="1" customWidth="1"/>
    <col min="13578" max="13579" width="12.140625" style="47" customWidth="1"/>
    <col min="13580" max="13580" width="18.5703125" style="47" customWidth="1"/>
    <col min="13581" max="13581" width="14.42578125" style="47" customWidth="1"/>
    <col min="13582" max="13582" width="8" style="47" bestFit="1" customWidth="1"/>
    <col min="13583" max="13583" width="8" style="47" customWidth="1"/>
    <col min="13584" max="13584" width="8.7109375" style="47" customWidth="1"/>
    <col min="13585" max="13585" width="13" style="47" customWidth="1"/>
    <col min="13586" max="13586" width="12" style="47" customWidth="1"/>
    <col min="13587" max="13587" width="14.42578125" style="47" customWidth="1"/>
    <col min="13588" max="13588" width="15.140625" style="47" customWidth="1"/>
    <col min="13589" max="13589" width="13.28515625" style="47" bestFit="1" customWidth="1"/>
    <col min="13590" max="13590" width="14" style="47" bestFit="1" customWidth="1"/>
    <col min="13591" max="13591" width="13.28515625" style="47" bestFit="1" customWidth="1"/>
    <col min="13592" max="13593" width="18.7109375" style="47" customWidth="1"/>
    <col min="13594" max="13594" width="33.140625" style="47" customWidth="1"/>
    <col min="13595" max="13821" width="11.42578125" style="47"/>
    <col min="13822" max="13822" width="5.42578125" style="47" customWidth="1"/>
    <col min="13823" max="13823" width="11.5703125" style="47" customWidth="1"/>
    <col min="13824" max="13824" width="7.140625" style="47" bestFit="1" customWidth="1"/>
    <col min="13825" max="13825" width="6.42578125" style="47" customWidth="1"/>
    <col min="13826" max="13826" width="5.28515625" style="47" customWidth="1"/>
    <col min="13827" max="13827" width="23" style="47" customWidth="1"/>
    <col min="13828" max="13828" width="9.42578125" style="47" customWidth="1"/>
    <col min="13829" max="13829" width="8.42578125" style="47" customWidth="1"/>
    <col min="13830" max="13830" width="16.85546875" style="47" customWidth="1"/>
    <col min="13831" max="13831" width="8.42578125" style="47" customWidth="1"/>
    <col min="13832" max="13832" width="13.5703125" style="47" customWidth="1"/>
    <col min="13833" max="13833" width="8.42578125" style="47" bestFit="1" customWidth="1"/>
    <col min="13834" max="13835" width="12.140625" style="47" customWidth="1"/>
    <col min="13836" max="13836" width="18.5703125" style="47" customWidth="1"/>
    <col min="13837" max="13837" width="14.42578125" style="47" customWidth="1"/>
    <col min="13838" max="13838" width="8" style="47" bestFit="1" customWidth="1"/>
    <col min="13839" max="13839" width="8" style="47" customWidth="1"/>
    <col min="13840" max="13840" width="8.7109375" style="47" customWidth="1"/>
    <col min="13841" max="13841" width="13" style="47" customWidth="1"/>
    <col min="13842" max="13842" width="12" style="47" customWidth="1"/>
    <col min="13843" max="13843" width="14.42578125" style="47" customWidth="1"/>
    <col min="13844" max="13844" width="15.140625" style="47" customWidth="1"/>
    <col min="13845" max="13845" width="13.28515625" style="47" bestFit="1" customWidth="1"/>
    <col min="13846" max="13846" width="14" style="47" bestFit="1" customWidth="1"/>
    <col min="13847" max="13847" width="13.28515625" style="47" bestFit="1" customWidth="1"/>
    <col min="13848" max="13849" width="18.7109375" style="47" customWidth="1"/>
    <col min="13850" max="13850" width="33.140625" style="47" customWidth="1"/>
    <col min="13851" max="14077" width="11.42578125" style="47"/>
    <col min="14078" max="14078" width="5.42578125" style="47" customWidth="1"/>
    <col min="14079" max="14079" width="11.5703125" style="47" customWidth="1"/>
    <col min="14080" max="14080" width="7.140625" style="47" bestFit="1" customWidth="1"/>
    <col min="14081" max="14081" width="6.42578125" style="47" customWidth="1"/>
    <col min="14082" max="14082" width="5.28515625" style="47" customWidth="1"/>
    <col min="14083" max="14083" width="23" style="47" customWidth="1"/>
    <col min="14084" max="14084" width="9.42578125" style="47" customWidth="1"/>
    <col min="14085" max="14085" width="8.42578125" style="47" customWidth="1"/>
    <col min="14086" max="14086" width="16.85546875" style="47" customWidth="1"/>
    <col min="14087" max="14087" width="8.42578125" style="47" customWidth="1"/>
    <col min="14088" max="14088" width="13.5703125" style="47" customWidth="1"/>
    <col min="14089" max="14089" width="8.42578125" style="47" bestFit="1" customWidth="1"/>
    <col min="14090" max="14091" width="12.140625" style="47" customWidth="1"/>
    <col min="14092" max="14092" width="18.5703125" style="47" customWidth="1"/>
    <col min="14093" max="14093" width="14.42578125" style="47" customWidth="1"/>
    <col min="14094" max="14094" width="8" style="47" bestFit="1" customWidth="1"/>
    <col min="14095" max="14095" width="8" style="47" customWidth="1"/>
    <col min="14096" max="14096" width="8.7109375" style="47" customWidth="1"/>
    <col min="14097" max="14097" width="13" style="47" customWidth="1"/>
    <col min="14098" max="14098" width="12" style="47" customWidth="1"/>
    <col min="14099" max="14099" width="14.42578125" style="47" customWidth="1"/>
    <col min="14100" max="14100" width="15.140625" style="47" customWidth="1"/>
    <col min="14101" max="14101" width="13.28515625" style="47" bestFit="1" customWidth="1"/>
    <col min="14102" max="14102" width="14" style="47" bestFit="1" customWidth="1"/>
    <col min="14103" max="14103" width="13.28515625" style="47" bestFit="1" customWidth="1"/>
    <col min="14104" max="14105" width="18.7109375" style="47" customWidth="1"/>
    <col min="14106" max="14106" width="33.140625" style="47" customWidth="1"/>
    <col min="14107" max="14333" width="11.42578125" style="47"/>
    <col min="14334" max="14334" width="5.42578125" style="47" customWidth="1"/>
    <col min="14335" max="14335" width="11.5703125" style="47" customWidth="1"/>
    <col min="14336" max="14336" width="7.140625" style="47" bestFit="1" customWidth="1"/>
    <col min="14337" max="14337" width="6.42578125" style="47" customWidth="1"/>
    <col min="14338" max="14338" width="5.28515625" style="47" customWidth="1"/>
    <col min="14339" max="14339" width="23" style="47" customWidth="1"/>
    <col min="14340" max="14340" width="9.42578125" style="47" customWidth="1"/>
    <col min="14341" max="14341" width="8.42578125" style="47" customWidth="1"/>
    <col min="14342" max="14342" width="16.85546875" style="47" customWidth="1"/>
    <col min="14343" max="14343" width="8.42578125" style="47" customWidth="1"/>
    <col min="14344" max="14344" width="13.5703125" style="47" customWidth="1"/>
    <col min="14345" max="14345" width="8.42578125" style="47" bestFit="1" customWidth="1"/>
    <col min="14346" max="14347" width="12.140625" style="47" customWidth="1"/>
    <col min="14348" max="14348" width="18.5703125" style="47" customWidth="1"/>
    <col min="14349" max="14349" width="14.42578125" style="47" customWidth="1"/>
    <col min="14350" max="14350" width="8" style="47" bestFit="1" customWidth="1"/>
    <col min="14351" max="14351" width="8" style="47" customWidth="1"/>
    <col min="14352" max="14352" width="8.7109375" style="47" customWidth="1"/>
    <col min="14353" max="14353" width="13" style="47" customWidth="1"/>
    <col min="14354" max="14354" width="12" style="47" customWidth="1"/>
    <col min="14355" max="14355" width="14.42578125" style="47" customWidth="1"/>
    <col min="14356" max="14356" width="15.140625" style="47" customWidth="1"/>
    <col min="14357" max="14357" width="13.28515625" style="47" bestFit="1" customWidth="1"/>
    <col min="14358" max="14358" width="14" style="47" bestFit="1" customWidth="1"/>
    <col min="14359" max="14359" width="13.28515625" style="47" bestFit="1" customWidth="1"/>
    <col min="14360" max="14361" width="18.7109375" style="47" customWidth="1"/>
    <col min="14362" max="14362" width="33.140625" style="47" customWidth="1"/>
    <col min="14363" max="14589" width="11.42578125" style="47"/>
    <col min="14590" max="14590" width="5.42578125" style="47" customWidth="1"/>
    <col min="14591" max="14591" width="11.5703125" style="47" customWidth="1"/>
    <col min="14592" max="14592" width="7.140625" style="47" bestFit="1" customWidth="1"/>
    <col min="14593" max="14593" width="6.42578125" style="47" customWidth="1"/>
    <col min="14594" max="14594" width="5.28515625" style="47" customWidth="1"/>
    <col min="14595" max="14595" width="23" style="47" customWidth="1"/>
    <col min="14596" max="14596" width="9.42578125" style="47" customWidth="1"/>
    <col min="14597" max="14597" width="8.42578125" style="47" customWidth="1"/>
    <col min="14598" max="14598" width="16.85546875" style="47" customWidth="1"/>
    <col min="14599" max="14599" width="8.42578125" style="47" customWidth="1"/>
    <col min="14600" max="14600" width="13.5703125" style="47" customWidth="1"/>
    <col min="14601" max="14601" width="8.42578125" style="47" bestFit="1" customWidth="1"/>
    <col min="14602" max="14603" width="12.140625" style="47" customWidth="1"/>
    <col min="14604" max="14604" width="18.5703125" style="47" customWidth="1"/>
    <col min="14605" max="14605" width="14.42578125" style="47" customWidth="1"/>
    <col min="14606" max="14606" width="8" style="47" bestFit="1" customWidth="1"/>
    <col min="14607" max="14607" width="8" style="47" customWidth="1"/>
    <col min="14608" max="14608" width="8.7109375" style="47" customWidth="1"/>
    <col min="14609" max="14609" width="13" style="47" customWidth="1"/>
    <col min="14610" max="14610" width="12" style="47" customWidth="1"/>
    <col min="14611" max="14611" width="14.42578125" style="47" customWidth="1"/>
    <col min="14612" max="14612" width="15.140625" style="47" customWidth="1"/>
    <col min="14613" max="14613" width="13.28515625" style="47" bestFit="1" customWidth="1"/>
    <col min="14614" max="14614" width="14" style="47" bestFit="1" customWidth="1"/>
    <col min="14615" max="14615" width="13.28515625" style="47" bestFit="1" customWidth="1"/>
    <col min="14616" max="14617" width="18.7109375" style="47" customWidth="1"/>
    <col min="14618" max="14618" width="33.140625" style="47" customWidth="1"/>
    <col min="14619" max="14845" width="11.42578125" style="47"/>
    <col min="14846" max="14846" width="5.42578125" style="47" customWidth="1"/>
    <col min="14847" max="14847" width="11.5703125" style="47" customWidth="1"/>
    <col min="14848" max="14848" width="7.140625" style="47" bestFit="1" customWidth="1"/>
    <col min="14849" max="14849" width="6.42578125" style="47" customWidth="1"/>
    <col min="14850" max="14850" width="5.28515625" style="47" customWidth="1"/>
    <col min="14851" max="14851" width="23" style="47" customWidth="1"/>
    <col min="14852" max="14852" width="9.42578125" style="47" customWidth="1"/>
    <col min="14853" max="14853" width="8.42578125" style="47" customWidth="1"/>
    <col min="14854" max="14854" width="16.85546875" style="47" customWidth="1"/>
    <col min="14855" max="14855" width="8.42578125" style="47" customWidth="1"/>
    <col min="14856" max="14856" width="13.5703125" style="47" customWidth="1"/>
    <col min="14857" max="14857" width="8.42578125" style="47" bestFit="1" customWidth="1"/>
    <col min="14858" max="14859" width="12.140625" style="47" customWidth="1"/>
    <col min="14860" max="14860" width="18.5703125" style="47" customWidth="1"/>
    <col min="14861" max="14861" width="14.42578125" style="47" customWidth="1"/>
    <col min="14862" max="14862" width="8" style="47" bestFit="1" customWidth="1"/>
    <col min="14863" max="14863" width="8" style="47" customWidth="1"/>
    <col min="14864" max="14864" width="8.7109375" style="47" customWidth="1"/>
    <col min="14865" max="14865" width="13" style="47" customWidth="1"/>
    <col min="14866" max="14866" width="12" style="47" customWidth="1"/>
    <col min="14867" max="14867" width="14.42578125" style="47" customWidth="1"/>
    <col min="14868" max="14868" width="15.140625" style="47" customWidth="1"/>
    <col min="14869" max="14869" width="13.28515625" style="47" bestFit="1" customWidth="1"/>
    <col min="14870" max="14870" width="14" style="47" bestFit="1" customWidth="1"/>
    <col min="14871" max="14871" width="13.28515625" style="47" bestFit="1" customWidth="1"/>
    <col min="14872" max="14873" width="18.7109375" style="47" customWidth="1"/>
    <col min="14874" max="14874" width="33.140625" style="47" customWidth="1"/>
    <col min="14875" max="15101" width="11.42578125" style="47"/>
    <col min="15102" max="15102" width="5.42578125" style="47" customWidth="1"/>
    <col min="15103" max="15103" width="11.5703125" style="47" customWidth="1"/>
    <col min="15104" max="15104" width="7.140625" style="47" bestFit="1" customWidth="1"/>
    <col min="15105" max="15105" width="6.42578125" style="47" customWidth="1"/>
    <col min="15106" max="15106" width="5.28515625" style="47" customWidth="1"/>
    <col min="15107" max="15107" width="23" style="47" customWidth="1"/>
    <col min="15108" max="15108" width="9.42578125" style="47" customWidth="1"/>
    <col min="15109" max="15109" width="8.42578125" style="47" customWidth="1"/>
    <col min="15110" max="15110" width="16.85546875" style="47" customWidth="1"/>
    <col min="15111" max="15111" width="8.42578125" style="47" customWidth="1"/>
    <col min="15112" max="15112" width="13.5703125" style="47" customWidth="1"/>
    <col min="15113" max="15113" width="8.42578125" style="47" bestFit="1" customWidth="1"/>
    <col min="15114" max="15115" width="12.140625" style="47" customWidth="1"/>
    <col min="15116" max="15116" width="18.5703125" style="47" customWidth="1"/>
    <col min="15117" max="15117" width="14.42578125" style="47" customWidth="1"/>
    <col min="15118" max="15118" width="8" style="47" bestFit="1" customWidth="1"/>
    <col min="15119" max="15119" width="8" style="47" customWidth="1"/>
    <col min="15120" max="15120" width="8.7109375" style="47" customWidth="1"/>
    <col min="15121" max="15121" width="13" style="47" customWidth="1"/>
    <col min="15122" max="15122" width="12" style="47" customWidth="1"/>
    <col min="15123" max="15123" width="14.42578125" style="47" customWidth="1"/>
    <col min="15124" max="15124" width="15.140625" style="47" customWidth="1"/>
    <col min="15125" max="15125" width="13.28515625" style="47" bestFit="1" customWidth="1"/>
    <col min="15126" max="15126" width="14" style="47" bestFit="1" customWidth="1"/>
    <col min="15127" max="15127" width="13.28515625" style="47" bestFit="1" customWidth="1"/>
    <col min="15128" max="15129" width="18.7109375" style="47" customWidth="1"/>
    <col min="15130" max="15130" width="33.140625" style="47" customWidth="1"/>
    <col min="15131" max="15357" width="11.42578125" style="47"/>
    <col min="15358" max="15358" width="5.42578125" style="47" customWidth="1"/>
    <col min="15359" max="15359" width="11.5703125" style="47" customWidth="1"/>
    <col min="15360" max="15360" width="7.140625" style="47" bestFit="1" customWidth="1"/>
    <col min="15361" max="15361" width="6.42578125" style="47" customWidth="1"/>
    <col min="15362" max="15362" width="5.28515625" style="47" customWidth="1"/>
    <col min="15363" max="15363" width="23" style="47" customWidth="1"/>
    <col min="15364" max="15364" width="9.42578125" style="47" customWidth="1"/>
    <col min="15365" max="15365" width="8.42578125" style="47" customWidth="1"/>
    <col min="15366" max="15366" width="16.85546875" style="47" customWidth="1"/>
    <col min="15367" max="15367" width="8.42578125" style="47" customWidth="1"/>
    <col min="15368" max="15368" width="13.5703125" style="47" customWidth="1"/>
    <col min="15369" max="15369" width="8.42578125" style="47" bestFit="1" customWidth="1"/>
    <col min="15370" max="15371" width="12.140625" style="47" customWidth="1"/>
    <col min="15372" max="15372" width="18.5703125" style="47" customWidth="1"/>
    <col min="15373" max="15373" width="14.42578125" style="47" customWidth="1"/>
    <col min="15374" max="15374" width="8" style="47" bestFit="1" customWidth="1"/>
    <col min="15375" max="15375" width="8" style="47" customWidth="1"/>
    <col min="15376" max="15376" width="8.7109375" style="47" customWidth="1"/>
    <col min="15377" max="15377" width="13" style="47" customWidth="1"/>
    <col min="15378" max="15378" width="12" style="47" customWidth="1"/>
    <col min="15379" max="15379" width="14.42578125" style="47" customWidth="1"/>
    <col min="15380" max="15380" width="15.140625" style="47" customWidth="1"/>
    <col min="15381" max="15381" width="13.28515625" style="47" bestFit="1" customWidth="1"/>
    <col min="15382" max="15382" width="14" style="47" bestFit="1" customWidth="1"/>
    <col min="15383" max="15383" width="13.28515625" style="47" bestFit="1" customWidth="1"/>
    <col min="15384" max="15385" width="18.7109375" style="47" customWidth="1"/>
    <col min="15386" max="15386" width="33.140625" style="47" customWidth="1"/>
    <col min="15387" max="15613" width="11.42578125" style="47"/>
    <col min="15614" max="15614" width="5.42578125" style="47" customWidth="1"/>
    <col min="15615" max="15615" width="11.5703125" style="47" customWidth="1"/>
    <col min="15616" max="15616" width="7.140625" style="47" bestFit="1" customWidth="1"/>
    <col min="15617" max="15617" width="6.42578125" style="47" customWidth="1"/>
    <col min="15618" max="15618" width="5.28515625" style="47" customWidth="1"/>
    <col min="15619" max="15619" width="23" style="47" customWidth="1"/>
    <col min="15620" max="15620" width="9.42578125" style="47" customWidth="1"/>
    <col min="15621" max="15621" width="8.42578125" style="47" customWidth="1"/>
    <col min="15622" max="15622" width="16.85546875" style="47" customWidth="1"/>
    <col min="15623" max="15623" width="8.42578125" style="47" customWidth="1"/>
    <col min="15624" max="15624" width="13.5703125" style="47" customWidth="1"/>
    <col min="15625" max="15625" width="8.42578125" style="47" bestFit="1" customWidth="1"/>
    <col min="15626" max="15627" width="12.140625" style="47" customWidth="1"/>
    <col min="15628" max="15628" width="18.5703125" style="47" customWidth="1"/>
    <col min="15629" max="15629" width="14.42578125" style="47" customWidth="1"/>
    <col min="15630" max="15630" width="8" style="47" bestFit="1" customWidth="1"/>
    <col min="15631" max="15631" width="8" style="47" customWidth="1"/>
    <col min="15632" max="15632" width="8.7109375" style="47" customWidth="1"/>
    <col min="15633" max="15633" width="13" style="47" customWidth="1"/>
    <col min="15634" max="15634" width="12" style="47" customWidth="1"/>
    <col min="15635" max="15635" width="14.42578125" style="47" customWidth="1"/>
    <col min="15636" max="15636" width="15.140625" style="47" customWidth="1"/>
    <col min="15637" max="15637" width="13.28515625" style="47" bestFit="1" customWidth="1"/>
    <col min="15638" max="15638" width="14" style="47" bestFit="1" customWidth="1"/>
    <col min="15639" max="15639" width="13.28515625" style="47" bestFit="1" customWidth="1"/>
    <col min="15640" max="15641" width="18.7109375" style="47" customWidth="1"/>
    <col min="15642" max="15642" width="33.140625" style="47" customWidth="1"/>
    <col min="15643" max="15869" width="11.42578125" style="47"/>
    <col min="15870" max="15870" width="5.42578125" style="47" customWidth="1"/>
    <col min="15871" max="15871" width="11.5703125" style="47" customWidth="1"/>
    <col min="15872" max="15872" width="7.140625" style="47" bestFit="1" customWidth="1"/>
    <col min="15873" max="15873" width="6.42578125" style="47" customWidth="1"/>
    <col min="15874" max="15874" width="5.28515625" style="47" customWidth="1"/>
    <col min="15875" max="15875" width="23" style="47" customWidth="1"/>
    <col min="15876" max="15876" width="9.42578125" style="47" customWidth="1"/>
    <col min="15877" max="15877" width="8.42578125" style="47" customWidth="1"/>
    <col min="15878" max="15878" width="16.85546875" style="47" customWidth="1"/>
    <col min="15879" max="15879" width="8.42578125" style="47" customWidth="1"/>
    <col min="15880" max="15880" width="13.5703125" style="47" customWidth="1"/>
    <col min="15881" max="15881" width="8.42578125" style="47" bestFit="1" customWidth="1"/>
    <col min="15882" max="15883" width="12.140625" style="47" customWidth="1"/>
    <col min="15884" max="15884" width="18.5703125" style="47" customWidth="1"/>
    <col min="15885" max="15885" width="14.42578125" style="47" customWidth="1"/>
    <col min="15886" max="15886" width="8" style="47" bestFit="1" customWidth="1"/>
    <col min="15887" max="15887" width="8" style="47" customWidth="1"/>
    <col min="15888" max="15888" width="8.7109375" style="47" customWidth="1"/>
    <col min="15889" max="15889" width="13" style="47" customWidth="1"/>
    <col min="15890" max="15890" width="12" style="47" customWidth="1"/>
    <col min="15891" max="15891" width="14.42578125" style="47" customWidth="1"/>
    <col min="15892" max="15892" width="15.140625" style="47" customWidth="1"/>
    <col min="15893" max="15893" width="13.28515625" style="47" bestFit="1" customWidth="1"/>
    <col min="15894" max="15894" width="14" style="47" bestFit="1" customWidth="1"/>
    <col min="15895" max="15895" width="13.28515625" style="47" bestFit="1" customWidth="1"/>
    <col min="15896" max="15897" width="18.7109375" style="47" customWidth="1"/>
    <col min="15898" max="15898" width="33.140625" style="47" customWidth="1"/>
    <col min="15899" max="16125" width="11.42578125" style="47"/>
    <col min="16126" max="16126" width="5.42578125" style="47" customWidth="1"/>
    <col min="16127" max="16127" width="11.5703125" style="47" customWidth="1"/>
    <col min="16128" max="16128" width="7.140625" style="47" bestFit="1" customWidth="1"/>
    <col min="16129" max="16129" width="6.42578125" style="47" customWidth="1"/>
    <col min="16130" max="16130" width="5.28515625" style="47" customWidth="1"/>
    <col min="16131" max="16131" width="23" style="47" customWidth="1"/>
    <col min="16132" max="16132" width="9.42578125" style="47" customWidth="1"/>
    <col min="16133" max="16133" width="8.42578125" style="47" customWidth="1"/>
    <col min="16134" max="16134" width="16.85546875" style="47" customWidth="1"/>
    <col min="16135" max="16135" width="8.42578125" style="47" customWidth="1"/>
    <col min="16136" max="16136" width="13.5703125" style="47" customWidth="1"/>
    <col min="16137" max="16137" width="8.42578125" style="47" bestFit="1" customWidth="1"/>
    <col min="16138" max="16139" width="12.140625" style="47" customWidth="1"/>
    <col min="16140" max="16140" width="18.5703125" style="47" customWidth="1"/>
    <col min="16141" max="16141" width="14.42578125" style="47" customWidth="1"/>
    <col min="16142" max="16142" width="8" style="47" bestFit="1" customWidth="1"/>
    <col min="16143" max="16143" width="8" style="47" customWidth="1"/>
    <col min="16144" max="16144" width="8.7109375" style="47" customWidth="1"/>
    <col min="16145" max="16145" width="13" style="47" customWidth="1"/>
    <col min="16146" max="16146" width="12" style="47" customWidth="1"/>
    <col min="16147" max="16147" width="14.42578125" style="47" customWidth="1"/>
    <col min="16148" max="16148" width="15.140625" style="47" customWidth="1"/>
    <col min="16149" max="16149" width="13.28515625" style="47" bestFit="1" customWidth="1"/>
    <col min="16150" max="16150" width="14" style="47" bestFit="1" customWidth="1"/>
    <col min="16151" max="16151" width="13.28515625" style="47" bestFit="1" customWidth="1"/>
    <col min="16152" max="16153" width="18.7109375" style="47" customWidth="1"/>
    <col min="16154" max="16154" width="33.140625" style="47" customWidth="1"/>
    <col min="16155" max="16384" width="11.42578125" style="47"/>
  </cols>
  <sheetData>
    <row r="1" spans="1:44" ht="8.25" customHeight="1" x14ac:dyDescent="0.2"/>
    <row r="2" spans="1:44" ht="7.5" customHeight="1" x14ac:dyDescent="0.2">
      <c r="B2" s="294"/>
      <c r="C2" s="295"/>
      <c r="D2" s="295"/>
      <c r="E2" s="295"/>
      <c r="F2" s="560"/>
      <c r="G2" s="560"/>
      <c r="H2" s="295"/>
      <c r="I2" s="295"/>
      <c r="J2" s="295"/>
      <c r="K2" s="295"/>
      <c r="L2" s="295"/>
      <c r="M2" s="295"/>
      <c r="N2" s="295"/>
      <c r="O2" s="295"/>
      <c r="P2" s="295"/>
      <c r="Q2" s="295"/>
      <c r="R2" s="295"/>
      <c r="S2" s="295"/>
      <c r="T2" s="295"/>
      <c r="U2" s="295"/>
      <c r="V2" s="295"/>
      <c r="W2" s="295"/>
      <c r="X2" s="295"/>
      <c r="Y2" s="295"/>
      <c r="Z2" s="295"/>
      <c r="AA2" s="295"/>
      <c r="AB2" s="297"/>
    </row>
    <row r="3" spans="1:44" ht="7.5" customHeight="1" x14ac:dyDescent="0.2">
      <c r="B3" s="154"/>
      <c r="C3" s="292"/>
      <c r="D3" s="292"/>
      <c r="E3" s="292"/>
      <c r="F3" s="1676"/>
      <c r="G3" s="1676"/>
      <c r="H3" s="292"/>
      <c r="I3" s="292"/>
      <c r="J3" s="292"/>
      <c r="K3" s="292"/>
      <c r="L3" s="292"/>
      <c r="M3" s="292"/>
      <c r="N3" s="292"/>
      <c r="O3" s="292"/>
      <c r="P3" s="292"/>
      <c r="Q3" s="292"/>
      <c r="R3" s="292"/>
      <c r="S3" s="292"/>
      <c r="T3" s="292"/>
      <c r="U3" s="292"/>
      <c r="V3" s="292"/>
      <c r="W3" s="292"/>
      <c r="X3" s="292"/>
      <c r="Y3" s="292"/>
      <c r="Z3" s="292"/>
      <c r="AA3" s="292"/>
      <c r="AB3" s="291"/>
    </row>
    <row r="4" spans="1:44" s="4" customFormat="1" ht="20.25" x14ac:dyDescent="0.3">
      <c r="B4" s="154"/>
      <c r="C4" s="292"/>
      <c r="D4" s="292"/>
      <c r="E4" s="292"/>
      <c r="F4" s="1676"/>
      <c r="G4" s="1676"/>
      <c r="H4" s="292"/>
      <c r="I4" s="292"/>
      <c r="J4" s="292"/>
      <c r="K4" s="292"/>
      <c r="L4" s="292"/>
      <c r="M4" s="292"/>
      <c r="N4" s="292"/>
      <c r="O4" s="292"/>
      <c r="P4" s="292"/>
      <c r="Q4" s="292"/>
      <c r="R4" s="292"/>
      <c r="S4" s="292"/>
      <c r="T4" s="292"/>
      <c r="U4" s="292"/>
      <c r="V4" s="292"/>
      <c r="W4" s="292"/>
      <c r="X4" s="292"/>
      <c r="Y4" s="292"/>
      <c r="Z4" s="292"/>
      <c r="AA4" s="292"/>
      <c r="AB4" s="620"/>
    </row>
    <row r="5" spans="1:44" s="4" customFormat="1" ht="18.75" customHeight="1" x14ac:dyDescent="0.3">
      <c r="B5" s="269"/>
      <c r="C5" s="267"/>
      <c r="D5" s="267"/>
      <c r="E5" s="267"/>
      <c r="F5" s="270"/>
      <c r="G5" s="270"/>
      <c r="H5" s="267"/>
      <c r="I5" s="267"/>
      <c r="J5" s="267"/>
      <c r="K5" s="267"/>
      <c r="L5" s="267"/>
      <c r="M5" s="267"/>
      <c r="N5" s="267"/>
      <c r="O5" s="267"/>
      <c r="P5" s="267"/>
      <c r="Q5" s="267"/>
      <c r="R5" s="267"/>
      <c r="S5" s="267"/>
      <c r="T5" s="267"/>
      <c r="U5" s="267"/>
      <c r="V5" s="267"/>
      <c r="W5" s="267"/>
      <c r="X5" s="267"/>
      <c r="Y5" s="267"/>
      <c r="Z5" s="5"/>
      <c r="AA5" s="5"/>
      <c r="AB5" s="620"/>
    </row>
    <row r="6" spans="1:44" s="4" customFormat="1" ht="20.25" x14ac:dyDescent="0.3">
      <c r="B6" s="269"/>
      <c r="C6" s="267"/>
      <c r="D6" s="267"/>
      <c r="E6" s="267"/>
      <c r="F6" s="270"/>
      <c r="G6" s="270"/>
      <c r="H6" s="267"/>
      <c r="I6" s="267"/>
      <c r="J6" s="267"/>
      <c r="K6" s="267"/>
      <c r="L6" s="267"/>
      <c r="M6" s="267"/>
      <c r="N6" s="267"/>
      <c r="O6" s="267"/>
      <c r="P6" s="267"/>
      <c r="Q6" s="267"/>
      <c r="R6" s="267"/>
      <c r="S6" s="267"/>
      <c r="T6" s="267"/>
      <c r="U6" s="267"/>
      <c r="V6" s="267"/>
      <c r="W6" s="267"/>
      <c r="X6" s="267"/>
      <c r="Y6" s="267"/>
      <c r="Z6" s="5"/>
      <c r="AA6" s="5"/>
      <c r="AB6" s="621"/>
      <c r="AC6" s="149"/>
      <c r="AD6" s="149"/>
      <c r="AE6" s="149"/>
    </row>
    <row r="7" spans="1:44" s="4" customFormat="1" ht="15.75" customHeight="1" x14ac:dyDescent="0.3">
      <c r="B7" s="269"/>
      <c r="C7" s="2837" t="s">
        <v>27</v>
      </c>
      <c r="D7" s="2837"/>
      <c r="E7" s="2837"/>
      <c r="F7" s="2837"/>
      <c r="G7" s="2837"/>
      <c r="H7" s="2837"/>
      <c r="I7" s="2837"/>
      <c r="J7" s="2837"/>
      <c r="K7" s="2837"/>
      <c r="L7" s="2837"/>
      <c r="M7" s="2837"/>
      <c r="N7" s="2837"/>
      <c r="O7" s="2837"/>
      <c r="P7" s="2837"/>
      <c r="Q7" s="2837"/>
      <c r="R7" s="2837"/>
      <c r="S7" s="2837"/>
      <c r="T7" s="2837"/>
      <c r="U7" s="2837"/>
      <c r="V7" s="2837"/>
      <c r="W7" s="2837"/>
      <c r="X7" s="2837"/>
      <c r="Y7" s="2837"/>
      <c r="Z7" s="2837"/>
      <c r="AA7" s="1683"/>
      <c r="AB7" s="621"/>
      <c r="AC7" s="149"/>
      <c r="AD7" s="149"/>
      <c r="AE7" s="149"/>
      <c r="AF7" s="149"/>
      <c r="AG7" s="149"/>
      <c r="AH7" s="149"/>
      <c r="AI7" s="149"/>
      <c r="AJ7" s="149"/>
      <c r="AK7" s="149"/>
      <c r="AL7" s="149"/>
      <c r="AM7" s="149"/>
      <c r="AN7" s="149"/>
      <c r="AO7" s="149"/>
      <c r="AP7" s="149"/>
      <c r="AQ7" s="149"/>
      <c r="AR7" s="149"/>
    </row>
    <row r="8" spans="1:44" s="4" customFormat="1" ht="14.25" customHeight="1" x14ac:dyDescent="0.3">
      <c r="B8" s="269"/>
      <c r="C8" s="2838" t="s">
        <v>321</v>
      </c>
      <c r="D8" s="2838"/>
      <c r="E8" s="2838"/>
      <c r="F8" s="2838"/>
      <c r="G8" s="2838"/>
      <c r="H8" s="2838"/>
      <c r="I8" s="2838"/>
      <c r="J8" s="2838"/>
      <c r="K8" s="2838"/>
      <c r="L8" s="2838"/>
      <c r="M8" s="2838"/>
      <c r="N8" s="2838"/>
      <c r="O8" s="2838"/>
      <c r="P8" s="2838"/>
      <c r="Q8" s="2838"/>
      <c r="R8" s="2838"/>
      <c r="S8" s="2838"/>
      <c r="T8" s="2838"/>
      <c r="U8" s="2838"/>
      <c r="V8" s="2838"/>
      <c r="W8" s="2838"/>
      <c r="X8" s="2838"/>
      <c r="Y8" s="2838"/>
      <c r="Z8" s="2838"/>
      <c r="AA8" s="1684"/>
      <c r="AB8" s="621"/>
      <c r="AC8" s="149"/>
      <c r="AD8" s="149"/>
      <c r="AE8" s="149"/>
      <c r="AF8" s="149"/>
      <c r="AG8" s="149"/>
    </row>
    <row r="9" spans="1:44" s="4" customFormat="1" ht="14.25" customHeight="1" x14ac:dyDescent="0.3">
      <c r="B9" s="269"/>
      <c r="C9" s="12"/>
      <c r="D9" s="12"/>
      <c r="H9" s="12"/>
      <c r="I9" s="12"/>
      <c r="J9" s="12"/>
      <c r="K9" s="12"/>
      <c r="L9" s="12"/>
      <c r="M9" s="12"/>
      <c r="N9" s="12"/>
      <c r="O9" s="12"/>
      <c r="P9" s="12"/>
      <c r="Q9" s="12"/>
      <c r="R9" s="12"/>
      <c r="S9" s="12"/>
      <c r="T9" s="12"/>
      <c r="U9" s="12"/>
      <c r="V9" s="12"/>
      <c r="W9" s="12"/>
      <c r="X9" s="12"/>
      <c r="Y9" s="12"/>
      <c r="Z9" s="12"/>
      <c r="AA9" s="12"/>
      <c r="AB9" s="271"/>
    </row>
    <row r="10" spans="1:44" s="4" customFormat="1" ht="16.5" customHeight="1" x14ac:dyDescent="0.3">
      <c r="B10" s="269"/>
      <c r="C10" s="267"/>
      <c r="D10" s="787" t="s">
        <v>252</v>
      </c>
      <c r="E10" s="2839">
        <f>'Datos Generales'!C6</f>
        <v>45291</v>
      </c>
      <c r="F10" s="2840"/>
      <c r="G10" s="2841"/>
      <c r="H10" s="14"/>
      <c r="I10" s="787" t="s">
        <v>32</v>
      </c>
      <c r="J10" s="2809" t="str">
        <f>'Datos Generales'!C7</f>
        <v>DIGESETT</v>
      </c>
      <c r="K10" s="2848"/>
      <c r="L10" s="2848"/>
      <c r="M10" s="2810"/>
      <c r="N10" s="822"/>
      <c r="O10" s="787" t="s">
        <v>16</v>
      </c>
      <c r="P10" s="1311" t="str">
        <f>'Datos Generales'!C8</f>
        <v>0202</v>
      </c>
      <c r="R10" s="787" t="s">
        <v>28</v>
      </c>
      <c r="S10" s="826" t="str">
        <f>'Datos Generales'!C9</f>
        <v>02</v>
      </c>
      <c r="T10" s="14"/>
      <c r="U10" s="787" t="s">
        <v>20</v>
      </c>
      <c r="V10" s="826" t="str">
        <f>'Datos Generales'!C10</f>
        <v>01</v>
      </c>
      <c r="W10" s="206"/>
      <c r="X10" s="787" t="s">
        <v>22</v>
      </c>
      <c r="Y10" s="826" t="str">
        <f>'Datos Generales'!C11</f>
        <v>0005</v>
      </c>
      <c r="Z10" s="267"/>
      <c r="AA10" s="267"/>
      <c r="AB10" s="271"/>
    </row>
    <row r="11" spans="1:44" s="4" customFormat="1" ht="16.5" customHeight="1" x14ac:dyDescent="0.3">
      <c r="B11" s="269"/>
      <c r="C11" s="267"/>
      <c r="D11" s="787"/>
      <c r="E11" s="1686"/>
      <c r="F11" s="1686"/>
      <c r="G11" s="1686"/>
      <c r="H11" s="14"/>
      <c r="I11" s="787"/>
      <c r="J11" s="787"/>
      <c r="K11" s="694"/>
      <c r="L11" s="694"/>
      <c r="M11" s="694"/>
      <c r="N11" s="822"/>
      <c r="O11" s="787"/>
      <c r="P11" s="979"/>
      <c r="R11" s="787"/>
      <c r="S11" s="206"/>
      <c r="T11" s="14"/>
      <c r="U11" s="787"/>
      <c r="V11" s="206"/>
      <c r="W11" s="206"/>
      <c r="X11" s="787"/>
      <c r="Y11" s="206"/>
      <c r="Z11" s="267"/>
      <c r="AA11" s="267"/>
      <c r="AB11" s="271"/>
    </row>
    <row r="12" spans="1:44" ht="15.75" customHeight="1" x14ac:dyDescent="0.25">
      <c r="A12" s="43"/>
      <c r="B12" s="154"/>
      <c r="C12" s="1676"/>
      <c r="D12" s="1676"/>
      <c r="E12" s="1676"/>
      <c r="F12" s="1676"/>
      <c r="G12" s="1676"/>
      <c r="H12" s="1676"/>
      <c r="I12" s="1676"/>
      <c r="J12" s="1676"/>
      <c r="K12" s="1676"/>
      <c r="L12" s="1676"/>
      <c r="M12" s="1676"/>
      <c r="N12" s="1676"/>
      <c r="O12" s="1676"/>
      <c r="P12" s="1676"/>
      <c r="Q12" s="1676"/>
      <c r="R12" s="1676"/>
      <c r="S12" s="1676"/>
      <c r="T12" s="1676"/>
      <c r="W12" s="2844" t="s">
        <v>12</v>
      </c>
      <c r="X12" s="2844"/>
      <c r="Y12" s="2844"/>
      <c r="Z12" s="2844"/>
      <c r="AA12" s="2844"/>
      <c r="AB12" s="271"/>
    </row>
    <row r="13" spans="1:44" s="71" customFormat="1" ht="27" customHeight="1" x14ac:dyDescent="0.25">
      <c r="A13" s="612"/>
      <c r="B13" s="154"/>
      <c r="C13" s="2784" t="s">
        <v>13</v>
      </c>
      <c r="D13" s="2784"/>
      <c r="E13" s="2784"/>
      <c r="F13" s="2784"/>
      <c r="G13" s="2784"/>
      <c r="H13" s="2784"/>
      <c r="I13" s="2784"/>
      <c r="J13" s="2845" t="s">
        <v>15</v>
      </c>
      <c r="K13" s="2846"/>
      <c r="L13" s="2846"/>
      <c r="M13" s="2846"/>
      <c r="N13" s="2846"/>
      <c r="O13" s="2846"/>
      <c r="P13" s="2846"/>
      <c r="Q13" s="2846"/>
      <c r="R13" s="2846"/>
      <c r="S13" s="2846"/>
      <c r="T13" s="2846"/>
      <c r="U13" s="2846"/>
      <c r="V13" s="2846"/>
      <c r="W13" s="2847"/>
      <c r="X13" s="2784" t="s">
        <v>107</v>
      </c>
      <c r="Y13" s="2784" t="s">
        <v>108</v>
      </c>
      <c r="Z13" s="2842" t="s">
        <v>109</v>
      </c>
      <c r="AA13" s="2843"/>
      <c r="AB13" s="271"/>
    </row>
    <row r="14" spans="1:44" s="7" customFormat="1" ht="47.25" x14ac:dyDescent="0.25">
      <c r="B14" s="272"/>
      <c r="C14" s="1679" t="s">
        <v>106</v>
      </c>
      <c r="D14" s="1679" t="s">
        <v>105</v>
      </c>
      <c r="E14" s="1679" t="s">
        <v>53</v>
      </c>
      <c r="F14" s="1679" t="s">
        <v>96</v>
      </c>
      <c r="G14" s="1679" t="s">
        <v>90</v>
      </c>
      <c r="H14" s="1679" t="s">
        <v>93</v>
      </c>
      <c r="I14" s="1679" t="s">
        <v>99</v>
      </c>
      <c r="J14" s="1685" t="s">
        <v>440</v>
      </c>
      <c r="K14" s="1685" t="s">
        <v>322</v>
      </c>
      <c r="L14" s="1679" t="s">
        <v>323</v>
      </c>
      <c r="M14" s="1679" t="s">
        <v>324</v>
      </c>
      <c r="N14" s="1679" t="s">
        <v>325</v>
      </c>
      <c r="O14" s="1679" t="s">
        <v>326</v>
      </c>
      <c r="P14" s="1679" t="s">
        <v>327</v>
      </c>
      <c r="Q14" s="1679" t="s">
        <v>328</v>
      </c>
      <c r="R14" s="1679" t="s">
        <v>329</v>
      </c>
      <c r="S14" s="1679" t="s">
        <v>330</v>
      </c>
      <c r="T14" s="1679" t="s">
        <v>98</v>
      </c>
      <c r="U14" s="1679" t="s">
        <v>81</v>
      </c>
      <c r="V14" s="1679" t="s">
        <v>436</v>
      </c>
      <c r="W14" s="1679" t="s">
        <v>437</v>
      </c>
      <c r="X14" s="2784"/>
      <c r="Y14" s="2784"/>
      <c r="Z14" s="1679" t="s">
        <v>438</v>
      </c>
      <c r="AA14" s="1679" t="s">
        <v>439</v>
      </c>
      <c r="AB14" s="271"/>
    </row>
    <row r="15" spans="1:44" s="7" customFormat="1" ht="15.75" x14ac:dyDescent="0.25">
      <c r="B15" s="273"/>
      <c r="C15" s="1101"/>
      <c r="D15" s="1101"/>
      <c r="E15" s="1101"/>
      <c r="F15" s="1101"/>
      <c r="G15" s="1101"/>
      <c r="H15" s="1101"/>
      <c r="I15" s="1102"/>
      <c r="J15" s="1103"/>
      <c r="K15" s="1104"/>
      <c r="L15" s="1104"/>
      <c r="M15" s="1104"/>
      <c r="N15" s="1104"/>
      <c r="O15" s="1104"/>
      <c r="P15" s="1104"/>
      <c r="Q15" s="1104"/>
      <c r="R15" s="1104"/>
      <c r="S15" s="1104"/>
      <c r="T15" s="1104"/>
      <c r="U15" s="1104"/>
      <c r="V15" s="1105"/>
      <c r="W15" s="1105"/>
      <c r="X15" s="1096"/>
      <c r="Y15" s="1097"/>
      <c r="Z15" s="1098"/>
      <c r="AA15" s="1098"/>
      <c r="AB15" s="622"/>
    </row>
    <row r="16" spans="1:44" s="7" customFormat="1" ht="15.75" x14ac:dyDescent="0.25">
      <c r="B16" s="273"/>
      <c r="C16" s="1101"/>
      <c r="D16" s="1101"/>
      <c r="E16" s="1101"/>
      <c r="F16" s="1101"/>
      <c r="G16" s="1101"/>
      <c r="H16" s="1101"/>
      <c r="I16" s="1102"/>
      <c r="J16" s="1103"/>
      <c r="K16" s="1104"/>
      <c r="L16" s="1104"/>
      <c r="M16" s="1104"/>
      <c r="N16" s="1104"/>
      <c r="O16" s="1104"/>
      <c r="P16" s="1104"/>
      <c r="Q16" s="1104"/>
      <c r="R16" s="1104"/>
      <c r="S16" s="1104"/>
      <c r="T16" s="1104"/>
      <c r="U16" s="1104"/>
      <c r="V16" s="1105"/>
      <c r="W16" s="1105"/>
      <c r="X16" s="1096"/>
      <c r="Y16" s="1097"/>
      <c r="Z16" s="1098"/>
      <c r="AA16" s="1098"/>
      <c r="AB16" s="622"/>
    </row>
    <row r="17" spans="2:28" s="7" customFormat="1" ht="15.75" x14ac:dyDescent="0.25">
      <c r="B17" s="273"/>
      <c r="C17" s="1101"/>
      <c r="D17" s="1101"/>
      <c r="E17" s="1101"/>
      <c r="F17" s="1101"/>
      <c r="G17" s="1101"/>
      <c r="H17" s="1101"/>
      <c r="I17" s="1102"/>
      <c r="J17" s="1103"/>
      <c r="K17" s="1104"/>
      <c r="L17" s="1104"/>
      <c r="M17" s="1104"/>
      <c r="N17" s="1104"/>
      <c r="O17" s="1104"/>
      <c r="P17" s="1104"/>
      <c r="Q17" s="1104"/>
      <c r="R17" s="1104"/>
      <c r="S17" s="1104"/>
      <c r="T17" s="1104"/>
      <c r="U17" s="1104"/>
      <c r="V17" s="1105"/>
      <c r="W17" s="1105"/>
      <c r="X17" s="1096"/>
      <c r="Y17" s="1097"/>
      <c r="Z17" s="1098"/>
      <c r="AA17" s="1098"/>
      <c r="AB17" s="622"/>
    </row>
    <row r="18" spans="2:28" s="7" customFormat="1" ht="15.75" x14ac:dyDescent="0.25">
      <c r="B18" s="273"/>
      <c r="C18" s="1101"/>
      <c r="D18" s="1101"/>
      <c r="E18" s="1101"/>
      <c r="F18" s="1101"/>
      <c r="G18" s="1101"/>
      <c r="H18" s="1101"/>
      <c r="I18" s="1102"/>
      <c r="J18" s="1103"/>
      <c r="K18" s="1104"/>
      <c r="L18" s="1104"/>
      <c r="M18" s="1104"/>
      <c r="N18" s="1104"/>
      <c r="O18" s="1104"/>
      <c r="P18" s="1104"/>
      <c r="Q18" s="1104"/>
      <c r="R18" s="1104"/>
      <c r="S18" s="1104"/>
      <c r="T18" s="1104"/>
      <c r="U18" s="1104"/>
      <c r="V18" s="1105"/>
      <c r="W18" s="1105"/>
      <c r="X18" s="1096"/>
      <c r="Y18" s="1097"/>
      <c r="Z18" s="1098"/>
      <c r="AA18" s="1098"/>
      <c r="AB18" s="622"/>
    </row>
    <row r="19" spans="2:28" s="7" customFormat="1" ht="15.75" x14ac:dyDescent="0.25">
      <c r="B19" s="273"/>
      <c r="C19" s="1101"/>
      <c r="D19" s="1101"/>
      <c r="E19" s="1101"/>
      <c r="F19" s="1101"/>
      <c r="G19" s="1101"/>
      <c r="H19" s="1101"/>
      <c r="I19" s="1102"/>
      <c r="J19" s="1103"/>
      <c r="K19" s="1104"/>
      <c r="L19" s="1104"/>
      <c r="M19" s="1104"/>
      <c r="N19" s="1104"/>
      <c r="O19" s="1104"/>
      <c r="P19" s="1104"/>
      <c r="Q19" s="1104"/>
      <c r="R19" s="1104"/>
      <c r="S19" s="1104"/>
      <c r="T19" s="1104"/>
      <c r="U19" s="1104"/>
      <c r="V19" s="1105"/>
      <c r="W19" s="1105"/>
      <c r="X19" s="1096"/>
      <c r="Y19" s="1097"/>
      <c r="Z19" s="1098"/>
      <c r="AA19" s="1098"/>
      <c r="AB19" s="622"/>
    </row>
    <row r="20" spans="2:28" s="7" customFormat="1" ht="15.75" x14ac:dyDescent="0.25">
      <c r="B20" s="273"/>
      <c r="C20" s="1101"/>
      <c r="D20" s="1101"/>
      <c r="E20" s="1101"/>
      <c r="F20" s="1101"/>
      <c r="G20" s="1101"/>
      <c r="H20" s="1101"/>
      <c r="I20" s="1102"/>
      <c r="J20" s="1103"/>
      <c r="K20" s="1104"/>
      <c r="L20" s="1104"/>
      <c r="M20" s="1104"/>
      <c r="N20" s="1104"/>
      <c r="O20" s="1104"/>
      <c r="P20" s="1104"/>
      <c r="Q20" s="1104"/>
      <c r="R20" s="1104"/>
      <c r="S20" s="1104"/>
      <c r="T20" s="1104"/>
      <c r="U20" s="1104"/>
      <c r="V20" s="1105"/>
      <c r="W20" s="1105"/>
      <c r="X20" s="1096"/>
      <c r="Y20" s="1097"/>
      <c r="Z20" s="1098"/>
      <c r="AA20" s="1098"/>
      <c r="AB20" s="622"/>
    </row>
    <row r="21" spans="2:28" s="7" customFormat="1" ht="15.75" x14ac:dyDescent="0.25">
      <c r="B21" s="273"/>
      <c r="C21" s="1101"/>
      <c r="D21" s="1101"/>
      <c r="E21" s="1101"/>
      <c r="F21" s="1101"/>
      <c r="G21" s="1101"/>
      <c r="H21" s="1101"/>
      <c r="I21" s="1102"/>
      <c r="J21" s="1103"/>
      <c r="K21" s="1104"/>
      <c r="L21" s="1104"/>
      <c r="M21" s="1104"/>
      <c r="N21" s="1104"/>
      <c r="O21" s="1104"/>
      <c r="P21" s="1104"/>
      <c r="Q21" s="1104"/>
      <c r="R21" s="1104"/>
      <c r="S21" s="1104"/>
      <c r="T21" s="1104"/>
      <c r="U21" s="1104"/>
      <c r="V21" s="1105"/>
      <c r="W21" s="1105"/>
      <c r="X21" s="1096"/>
      <c r="Y21" s="1097"/>
      <c r="Z21" s="1098"/>
      <c r="AA21" s="1098"/>
      <c r="AB21" s="622"/>
    </row>
    <row r="22" spans="2:28" s="7" customFormat="1" ht="15.75" x14ac:dyDescent="0.25">
      <c r="B22" s="273"/>
      <c r="C22" s="1101"/>
      <c r="D22" s="1101"/>
      <c r="E22" s="1101"/>
      <c r="F22" s="1101"/>
      <c r="G22" s="1101"/>
      <c r="H22" s="1101"/>
      <c r="I22" s="1102"/>
      <c r="J22" s="1103"/>
      <c r="K22" s="1104"/>
      <c r="L22" s="1104"/>
      <c r="M22" s="1104"/>
      <c r="N22" s="1104"/>
      <c r="O22" s="1104"/>
      <c r="P22" s="1104"/>
      <c r="Q22" s="1104"/>
      <c r="R22" s="1104"/>
      <c r="S22" s="1104"/>
      <c r="T22" s="1104"/>
      <c r="U22" s="1104"/>
      <c r="V22" s="1105"/>
      <c r="W22" s="1105"/>
      <c r="X22" s="1096"/>
      <c r="Y22" s="1097"/>
      <c r="Z22" s="1098"/>
      <c r="AA22" s="1098"/>
      <c r="AB22" s="622"/>
    </row>
    <row r="23" spans="2:28" s="7" customFormat="1" ht="15.75" x14ac:dyDescent="0.25">
      <c r="B23" s="273"/>
      <c r="C23" s="1101"/>
      <c r="D23" s="1101"/>
      <c r="E23" s="1101"/>
      <c r="F23" s="1101"/>
      <c r="G23" s="1101"/>
      <c r="H23" s="1101"/>
      <c r="I23" s="1102"/>
      <c r="J23" s="1103"/>
      <c r="K23" s="1104"/>
      <c r="L23" s="1104"/>
      <c r="M23" s="1104"/>
      <c r="N23" s="1104"/>
      <c r="O23" s="1104"/>
      <c r="P23" s="1104"/>
      <c r="Q23" s="1104"/>
      <c r="R23" s="1104"/>
      <c r="S23" s="1104"/>
      <c r="T23" s="1104"/>
      <c r="U23" s="1104"/>
      <c r="V23" s="1105"/>
      <c r="W23" s="1105"/>
      <c r="X23" s="1096"/>
      <c r="Y23" s="1097"/>
      <c r="Z23" s="1098"/>
      <c r="AA23" s="1098"/>
      <c r="AB23" s="622"/>
    </row>
    <row r="24" spans="2:28" s="7" customFormat="1" ht="15.75" x14ac:dyDescent="0.25">
      <c r="B24" s="273"/>
      <c r="C24" s="2833" t="s">
        <v>923</v>
      </c>
      <c r="D24" s="2834"/>
      <c r="E24" s="2834"/>
      <c r="F24" s="2834"/>
      <c r="G24" s="2834"/>
      <c r="H24" s="2834"/>
      <c r="I24" s="2834"/>
      <c r="J24" s="2834"/>
      <c r="K24" s="2834"/>
      <c r="L24" s="2834"/>
      <c r="M24" s="2834"/>
      <c r="N24" s="2834"/>
      <c r="O24" s="2834"/>
      <c r="P24" s="2834"/>
      <c r="Q24" s="2834"/>
      <c r="R24" s="2834"/>
      <c r="S24" s="2834"/>
      <c r="T24" s="2834"/>
      <c r="U24" s="2834"/>
      <c r="V24" s="2834"/>
      <c r="W24" s="2834"/>
      <c r="X24" s="2834"/>
      <c r="Y24" s="2834"/>
      <c r="Z24" s="2834"/>
      <c r="AA24" s="2835"/>
      <c r="AB24" s="622"/>
    </row>
    <row r="25" spans="2:28" s="7" customFormat="1" ht="15.75" x14ac:dyDescent="0.25">
      <c r="B25" s="273"/>
      <c r="C25" s="1101"/>
      <c r="D25" s="1101"/>
      <c r="E25" s="1101"/>
      <c r="F25" s="1101"/>
      <c r="G25" s="1101"/>
      <c r="H25" s="1101"/>
      <c r="I25" s="1102"/>
      <c r="J25" s="1103"/>
      <c r="K25" s="1104"/>
      <c r="L25" s="1104"/>
      <c r="M25" s="1104"/>
      <c r="N25" s="1104"/>
      <c r="O25" s="1104"/>
      <c r="P25" s="1104"/>
      <c r="Q25" s="1104"/>
      <c r="R25" s="1104"/>
      <c r="S25" s="1104"/>
      <c r="T25" s="1104"/>
      <c r="U25" s="1104"/>
      <c r="V25" s="1105"/>
      <c r="W25" s="1105"/>
      <c r="X25" s="1096"/>
      <c r="Y25" s="1097"/>
      <c r="Z25" s="1098"/>
      <c r="AA25" s="1098"/>
      <c r="AB25" s="622"/>
    </row>
    <row r="26" spans="2:28" s="7" customFormat="1" ht="15.75" x14ac:dyDescent="0.25">
      <c r="B26" s="273"/>
      <c r="C26" s="1101"/>
      <c r="D26" s="1101"/>
      <c r="E26" s="1101"/>
      <c r="F26" s="1101"/>
      <c r="G26" s="1101"/>
      <c r="H26" s="1101"/>
      <c r="I26" s="1102"/>
      <c r="J26" s="1103"/>
      <c r="K26" s="1104"/>
      <c r="L26" s="1104"/>
      <c r="M26" s="1104"/>
      <c r="N26" s="1104"/>
      <c r="O26" s="1104"/>
      <c r="P26" s="1104"/>
      <c r="Q26" s="1104"/>
      <c r="R26" s="1104"/>
      <c r="S26" s="1104"/>
      <c r="T26" s="1104"/>
      <c r="U26" s="1104"/>
      <c r="V26" s="1105"/>
      <c r="W26" s="1105"/>
      <c r="X26" s="1096"/>
      <c r="Y26" s="1097"/>
      <c r="Z26" s="1098"/>
      <c r="AA26" s="1098"/>
      <c r="AB26" s="622"/>
    </row>
    <row r="27" spans="2:28" s="7" customFormat="1" ht="15.75" x14ac:dyDescent="0.25">
      <c r="B27" s="273"/>
      <c r="C27" s="1101"/>
      <c r="D27" s="1101"/>
      <c r="E27" s="1101"/>
      <c r="F27" s="1101"/>
      <c r="G27" s="1101"/>
      <c r="H27" s="1101"/>
      <c r="I27" s="1102"/>
      <c r="J27" s="1103"/>
      <c r="K27" s="1104"/>
      <c r="L27" s="1104"/>
      <c r="M27" s="1104"/>
      <c r="N27" s="1104"/>
      <c r="O27" s="1104"/>
      <c r="P27" s="1104"/>
      <c r="Q27" s="1104"/>
      <c r="R27" s="1104"/>
      <c r="S27" s="1104"/>
      <c r="T27" s="1104"/>
      <c r="U27" s="1104"/>
      <c r="V27" s="1105"/>
      <c r="W27" s="1105"/>
      <c r="X27" s="1096"/>
      <c r="Y27" s="1097"/>
      <c r="Z27" s="1098"/>
      <c r="AA27" s="1098"/>
      <c r="AB27" s="622"/>
    </row>
    <row r="28" spans="2:28" s="7" customFormat="1" ht="15.75" x14ac:dyDescent="0.25">
      <c r="B28" s="273"/>
      <c r="C28" s="1101"/>
      <c r="D28" s="1101"/>
      <c r="E28" s="1101"/>
      <c r="F28" s="1101"/>
      <c r="G28" s="1101"/>
      <c r="H28" s="1101"/>
      <c r="I28" s="1102"/>
      <c r="J28" s="1103"/>
      <c r="K28" s="1104"/>
      <c r="L28" s="1104"/>
      <c r="M28" s="1104"/>
      <c r="N28" s="1104"/>
      <c r="O28" s="1104"/>
      <c r="P28" s="1104"/>
      <c r="Q28" s="1104"/>
      <c r="R28" s="1104"/>
      <c r="S28" s="1104"/>
      <c r="T28" s="1104"/>
      <c r="U28" s="1104"/>
      <c r="V28" s="1105"/>
      <c r="W28" s="1105"/>
      <c r="X28" s="1096"/>
      <c r="Y28" s="1097"/>
      <c r="Z28" s="1098"/>
      <c r="AA28" s="1098"/>
      <c r="AB28" s="622"/>
    </row>
    <row r="29" spans="2:28" s="8" customFormat="1" ht="15.75" x14ac:dyDescent="0.25">
      <c r="B29" s="273"/>
      <c r="C29" s="1101"/>
      <c r="D29" s="1101"/>
      <c r="E29" s="1101"/>
      <c r="F29" s="1101"/>
      <c r="G29" s="1101"/>
      <c r="H29" s="1101"/>
      <c r="I29" s="1102"/>
      <c r="J29" s="1103"/>
      <c r="K29" s="1104"/>
      <c r="L29" s="1104"/>
      <c r="M29" s="1104"/>
      <c r="N29" s="1104"/>
      <c r="O29" s="1104"/>
      <c r="P29" s="1104"/>
      <c r="Q29" s="1104"/>
      <c r="R29" s="1104"/>
      <c r="S29" s="1104"/>
      <c r="T29" s="1104"/>
      <c r="U29" s="1104"/>
      <c r="V29" s="1105"/>
      <c r="W29" s="1105"/>
      <c r="X29" s="1096"/>
      <c r="Y29" s="1097"/>
      <c r="Z29" s="1098"/>
      <c r="AA29" s="1098"/>
      <c r="AB29" s="623"/>
    </row>
    <row r="30" spans="2:28" s="8" customFormat="1" ht="15.75" x14ac:dyDescent="0.25">
      <c r="B30" s="274"/>
      <c r="C30" s="1101"/>
      <c r="D30" s="1101"/>
      <c r="E30" s="1101"/>
      <c r="F30" s="1101"/>
      <c r="G30" s="1101"/>
      <c r="H30" s="1101"/>
      <c r="I30" s="1102"/>
      <c r="J30" s="1103"/>
      <c r="K30" s="1104"/>
      <c r="L30" s="1104"/>
      <c r="M30" s="1104"/>
      <c r="N30" s="1104"/>
      <c r="O30" s="1104"/>
      <c r="P30" s="1104"/>
      <c r="Q30" s="1104"/>
      <c r="R30" s="1104"/>
      <c r="S30" s="1104"/>
      <c r="T30" s="1104"/>
      <c r="U30" s="1104"/>
      <c r="V30" s="1105"/>
      <c r="W30" s="1105"/>
      <c r="X30" s="1096"/>
      <c r="Y30" s="1097"/>
      <c r="Z30" s="1098"/>
      <c r="AA30" s="1098"/>
      <c r="AB30" s="623"/>
    </row>
    <row r="31" spans="2:28" ht="15.75" x14ac:dyDescent="0.25">
      <c r="B31" s="274"/>
      <c r="C31" s="1106"/>
      <c r="D31" s="1106"/>
      <c r="E31" s="1106"/>
      <c r="F31" s="1106"/>
      <c r="G31" s="1106"/>
      <c r="H31" s="1107"/>
      <c r="I31" s="1107"/>
      <c r="J31" s="1107"/>
      <c r="K31" s="1107"/>
      <c r="L31" s="1107"/>
      <c r="M31" s="1107"/>
      <c r="N31" s="1107"/>
      <c r="O31" s="1107"/>
      <c r="P31" s="1107"/>
      <c r="Q31" s="1107"/>
      <c r="R31" s="1107"/>
      <c r="S31" s="1107"/>
      <c r="T31" s="1107"/>
      <c r="U31" s="1107"/>
      <c r="V31" s="1108"/>
      <c r="W31" s="1108"/>
      <c r="X31" s="981"/>
      <c r="Y31" s="975"/>
      <c r="Z31" s="1358">
        <f>SUM(Z15:Z30)</f>
        <v>0</v>
      </c>
      <c r="AA31" s="1358">
        <f>SUM(AA15:AA30)</f>
        <v>0</v>
      </c>
      <c r="AB31" s="291"/>
    </row>
    <row r="32" spans="2:28" ht="15" customHeight="1" x14ac:dyDescent="0.2">
      <c r="B32" s="154"/>
      <c r="C32" s="2836"/>
      <c r="D32" s="2836"/>
      <c r="E32" s="2836"/>
      <c r="F32" s="2836"/>
      <c r="G32" s="2836"/>
      <c r="H32" s="2836"/>
      <c r="I32" s="2836"/>
      <c r="J32" s="2836"/>
      <c r="K32" s="2836"/>
      <c r="L32" s="2836"/>
      <c r="M32" s="2836"/>
      <c r="N32" s="2836"/>
      <c r="O32" s="2836"/>
      <c r="P32" s="2836"/>
      <c r="Q32" s="2836"/>
      <c r="R32" s="2836"/>
      <c r="S32" s="2836"/>
      <c r="T32" s="2836"/>
      <c r="U32" s="2836"/>
      <c r="V32" s="2836"/>
      <c r="W32" s="2836"/>
      <c r="X32" s="2836"/>
      <c r="Y32" s="2836"/>
      <c r="AA32" s="1678" t="s">
        <v>337</v>
      </c>
      <c r="AB32" s="291"/>
    </row>
    <row r="33" spans="2:30" ht="15" customHeight="1" x14ac:dyDescent="0.2">
      <c r="B33" s="154"/>
      <c r="C33" s="46"/>
      <c r="D33" s="46"/>
      <c r="E33" s="46"/>
      <c r="F33" s="46"/>
      <c r="G33" s="46"/>
      <c r="H33" s="46"/>
      <c r="I33" s="46"/>
      <c r="J33" s="46"/>
      <c r="K33" s="46"/>
      <c r="L33" s="46"/>
      <c r="M33" s="46"/>
      <c r="N33" s="46"/>
      <c r="O33" s="46"/>
      <c r="P33" s="46"/>
      <c r="Q33" s="46"/>
      <c r="R33" s="46"/>
      <c r="S33" s="46"/>
      <c r="T33" s="46"/>
      <c r="U33" s="46"/>
      <c r="V33" s="46"/>
      <c r="W33" s="46"/>
      <c r="X33" s="46"/>
      <c r="Y33" s="46"/>
      <c r="AA33" s="1678"/>
      <c r="AB33" s="291"/>
    </row>
    <row r="34" spans="2:30" ht="15" customHeight="1" x14ac:dyDescent="0.2">
      <c r="B34" s="154"/>
      <c r="C34" s="46"/>
      <c r="D34" s="46"/>
      <c r="E34" s="46"/>
      <c r="F34" s="46"/>
      <c r="G34" s="46"/>
      <c r="H34" s="46"/>
      <c r="I34" s="46"/>
      <c r="J34" s="46"/>
      <c r="K34" s="46"/>
      <c r="L34" s="46"/>
      <c r="M34" s="46"/>
      <c r="N34" s="46"/>
      <c r="O34" s="46"/>
      <c r="P34" s="46"/>
      <c r="Q34" s="46"/>
      <c r="R34" s="46"/>
      <c r="S34" s="46"/>
      <c r="T34" s="46"/>
      <c r="U34" s="46"/>
      <c r="V34" s="46"/>
      <c r="W34" s="46"/>
      <c r="X34" s="46"/>
      <c r="Y34" s="46"/>
      <c r="AA34" s="1678"/>
      <c r="AB34" s="291"/>
    </row>
    <row r="35" spans="2:30" ht="15" customHeight="1" x14ac:dyDescent="0.2">
      <c r="B35" s="154"/>
      <c r="C35" s="46"/>
      <c r="D35" s="46"/>
      <c r="E35" s="46"/>
      <c r="F35" s="46"/>
      <c r="G35" s="46"/>
      <c r="H35" s="46"/>
      <c r="I35" s="46"/>
      <c r="J35" s="46"/>
      <c r="K35" s="46"/>
      <c r="L35" s="46"/>
      <c r="M35" s="46"/>
      <c r="N35" s="46"/>
      <c r="O35" s="46"/>
      <c r="P35" s="46"/>
      <c r="Q35" s="46"/>
      <c r="R35" s="46"/>
      <c r="S35" s="46"/>
      <c r="T35" s="46"/>
      <c r="U35" s="46"/>
      <c r="V35" s="46"/>
      <c r="W35" s="46"/>
      <c r="X35" s="46"/>
      <c r="Y35" s="46"/>
      <c r="AA35" s="1678"/>
      <c r="AB35" s="291"/>
    </row>
    <row r="36" spans="2:30" s="541" customFormat="1" ht="18.75" x14ac:dyDescent="0.3">
      <c r="B36" s="154"/>
      <c r="C36" s="2772" t="s">
        <v>917</v>
      </c>
      <c r="D36" s="2772"/>
      <c r="E36" s="2772"/>
      <c r="F36" s="2772"/>
      <c r="G36" s="2772"/>
      <c r="H36" s="1916"/>
      <c r="I36" s="1916"/>
      <c r="J36" s="1916"/>
      <c r="K36" s="1916"/>
      <c r="L36" s="2832" t="s">
        <v>918</v>
      </c>
      <c r="M36" s="2832"/>
      <c r="N36" s="2832"/>
      <c r="O36" s="2832"/>
      <c r="P36" s="2832"/>
      <c r="Q36" s="1916"/>
      <c r="R36" s="1916"/>
      <c r="S36" s="1917"/>
      <c r="T36" s="2772" t="s">
        <v>919</v>
      </c>
      <c r="U36" s="2772"/>
      <c r="V36" s="2772"/>
      <c r="W36" s="980"/>
      <c r="X36" s="292"/>
      <c r="Y36" s="292"/>
      <c r="Z36" s="292"/>
      <c r="AA36" s="292"/>
      <c r="AB36" s="511"/>
    </row>
    <row r="37" spans="2:30" s="535" customFormat="1" ht="18.75" x14ac:dyDescent="0.3">
      <c r="B37" s="509"/>
      <c r="C37" s="2786" t="str">
        <f>'Datos Generales'!C16</f>
        <v>Preparado por</v>
      </c>
      <c r="D37" s="2786"/>
      <c r="E37" s="2786"/>
      <c r="F37" s="2786"/>
      <c r="G37" s="2786"/>
      <c r="H37" s="1918"/>
      <c r="I37" s="1918"/>
      <c r="J37" s="1918"/>
      <c r="K37" s="1919"/>
      <c r="L37" s="2786" t="str">
        <f>'Datos Generales'!D16</f>
        <v>Revisado por</v>
      </c>
      <c r="M37" s="2786"/>
      <c r="N37" s="2786"/>
      <c r="O37" s="2786"/>
      <c r="P37" s="2786"/>
      <c r="Q37" s="1918"/>
      <c r="R37" s="1918"/>
      <c r="S37" s="1918"/>
      <c r="T37" s="2786" t="str">
        <f>'Datos Generales'!E16</f>
        <v>Autorizado por</v>
      </c>
      <c r="U37" s="2786"/>
      <c r="V37" s="2786"/>
      <c r="W37" s="1677"/>
      <c r="X37" s="510"/>
      <c r="Y37" s="510"/>
      <c r="Z37" s="510"/>
      <c r="AA37" s="510"/>
      <c r="AB37" s="534"/>
    </row>
    <row r="38" spans="2:30" s="171" customFormat="1" ht="26.25" customHeight="1" x14ac:dyDescent="0.3">
      <c r="B38" s="531"/>
      <c r="C38" s="2831" t="s">
        <v>920</v>
      </c>
      <c r="D38" s="2831"/>
      <c r="E38" s="2831"/>
      <c r="F38" s="2831"/>
      <c r="G38" s="2831"/>
      <c r="H38" s="1920"/>
      <c r="I38" s="1920"/>
      <c r="J38" s="1920"/>
      <c r="K38" s="1921"/>
      <c r="L38" s="2831" t="s">
        <v>921</v>
      </c>
      <c r="M38" s="2831"/>
      <c r="N38" s="2831"/>
      <c r="O38" s="2831"/>
      <c r="P38" s="2831"/>
      <c r="Q38" s="1920"/>
      <c r="R38" s="1920"/>
      <c r="S38" s="1920"/>
      <c r="T38" s="2831" t="s">
        <v>922</v>
      </c>
      <c r="U38" s="2831"/>
      <c r="V38" s="2831"/>
      <c r="W38" s="1000"/>
      <c r="X38" s="532"/>
      <c r="Y38" s="532"/>
      <c r="Z38" s="532"/>
      <c r="AA38" s="532"/>
      <c r="AB38" s="530"/>
    </row>
    <row r="39" spans="2:30" s="540" customFormat="1" ht="18.75" x14ac:dyDescent="0.3">
      <c r="B39" s="527"/>
      <c r="C39" s="2829" t="str">
        <f>'Datos Generales'!C17</f>
        <v>Puesto que ocupa</v>
      </c>
      <c r="D39" s="2829"/>
      <c r="E39" s="2829"/>
      <c r="F39" s="2829"/>
      <c r="G39" s="2829"/>
      <c r="H39" s="1922"/>
      <c r="I39" s="1922"/>
      <c r="J39" s="1922"/>
      <c r="K39" s="1923"/>
      <c r="L39" s="2829" t="str">
        <f>'Datos Generales'!D17</f>
        <v>Puesto que ocupa</v>
      </c>
      <c r="M39" s="2829"/>
      <c r="N39" s="2829"/>
      <c r="O39" s="2829"/>
      <c r="P39" s="2829"/>
      <c r="Q39" s="1922"/>
      <c r="R39" s="1922"/>
      <c r="S39" s="1922"/>
      <c r="T39" s="2829" t="str">
        <f>'Datos Generales'!E17</f>
        <v>Puesto que ocupa</v>
      </c>
      <c r="U39" s="2829"/>
      <c r="V39" s="2829"/>
      <c r="W39" s="882"/>
      <c r="X39" s="528"/>
      <c r="Y39" s="528"/>
      <c r="Z39" s="528"/>
      <c r="AA39" s="528"/>
      <c r="AB39" s="539"/>
    </row>
    <row r="40" spans="2:30" s="171" customFormat="1" ht="24" customHeight="1" x14ac:dyDescent="0.3">
      <c r="B40" s="536"/>
      <c r="C40" s="2787">
        <v>45296</v>
      </c>
      <c r="D40" s="2787"/>
      <c r="E40" s="2787"/>
      <c r="F40" s="2787"/>
      <c r="G40" s="2787"/>
      <c r="H40" s="1924"/>
      <c r="I40" s="1924"/>
      <c r="J40" s="1924"/>
      <c r="K40" s="1925"/>
      <c r="L40" s="2830">
        <v>45296</v>
      </c>
      <c r="M40" s="2830"/>
      <c r="N40" s="2830"/>
      <c r="O40" s="2830"/>
      <c r="P40" s="2830"/>
      <c r="Q40" s="1924"/>
      <c r="R40" s="1924"/>
      <c r="S40" s="1924"/>
      <c r="T40" s="2830">
        <v>45302</v>
      </c>
      <c r="U40" s="2830"/>
      <c r="V40" s="2830"/>
      <c r="W40" s="1734"/>
      <c r="X40" s="537"/>
      <c r="Y40" s="537"/>
      <c r="Z40" s="537"/>
      <c r="AA40" s="537"/>
      <c r="AB40" s="511"/>
      <c r="AC40" s="541"/>
      <c r="AD40" s="541"/>
    </row>
    <row r="41" spans="2:30" ht="18.75" x14ac:dyDescent="0.3">
      <c r="B41" s="527"/>
      <c r="C41" s="2827" t="s">
        <v>287</v>
      </c>
      <c r="D41" s="2827"/>
      <c r="E41" s="2827"/>
      <c r="F41" s="2827"/>
      <c r="G41" s="2827"/>
      <c r="H41" s="1922"/>
      <c r="I41" s="1922"/>
      <c r="J41" s="1922"/>
      <c r="K41" s="587"/>
      <c r="L41" s="2828" t="s">
        <v>288</v>
      </c>
      <c r="M41" s="2828"/>
      <c r="N41" s="2828"/>
      <c r="O41" s="2828"/>
      <c r="P41" s="2828"/>
      <c r="Q41" s="1922"/>
      <c r="R41" s="1922"/>
      <c r="S41" s="1922"/>
      <c r="T41" s="2829" t="s">
        <v>300</v>
      </c>
      <c r="U41" s="2829"/>
      <c r="V41" s="2829"/>
      <c r="W41" s="882"/>
      <c r="X41" s="528"/>
      <c r="Y41" s="528"/>
      <c r="Z41" s="528"/>
      <c r="AA41" s="528"/>
      <c r="AB41" s="291"/>
    </row>
    <row r="42" spans="2:30" s="9" customFormat="1" ht="15.75" x14ac:dyDescent="0.25">
      <c r="B42" s="224"/>
      <c r="C42" s="45"/>
      <c r="D42" s="45"/>
      <c r="E42" s="617"/>
      <c r="F42" s="617"/>
      <c r="G42" s="276"/>
      <c r="H42" s="276"/>
      <c r="I42" s="276"/>
      <c r="J42" s="276"/>
      <c r="K42" s="276"/>
      <c r="L42" s="276"/>
      <c r="M42" s="276"/>
      <c r="N42" s="276"/>
      <c r="O42" s="276"/>
      <c r="P42" s="276"/>
      <c r="Q42" s="276"/>
      <c r="R42" s="276"/>
      <c r="S42" s="276"/>
      <c r="T42" s="276"/>
      <c r="U42" s="276"/>
      <c r="V42" s="276"/>
      <c r="W42" s="276"/>
      <c r="X42" s="45"/>
      <c r="Y42" s="45"/>
      <c r="Z42" s="45"/>
      <c r="AA42" s="45"/>
      <c r="AB42" s="474"/>
    </row>
    <row r="43" spans="2:30" x14ac:dyDescent="0.2">
      <c r="B43" s="292"/>
      <c r="C43" s="292"/>
      <c r="D43" s="292"/>
      <c r="E43" s="292"/>
      <c r="F43" s="292"/>
      <c r="G43" s="47"/>
    </row>
    <row r="54" spans="32:35" x14ac:dyDescent="0.2">
      <c r="AF54" s="576"/>
      <c r="AG54" s="576"/>
      <c r="AH54" s="576"/>
      <c r="AI54" s="576"/>
    </row>
    <row r="55" spans="32:35" x14ac:dyDescent="0.2">
      <c r="AF55" s="576"/>
      <c r="AG55" s="576"/>
      <c r="AH55" s="576"/>
      <c r="AI55" s="576"/>
    </row>
    <row r="56" spans="32:35" x14ac:dyDescent="0.2">
      <c r="AF56" s="576"/>
      <c r="AG56" s="576"/>
      <c r="AH56" s="576"/>
      <c r="AI56" s="576"/>
    </row>
  </sheetData>
  <sheetProtection formatColumns="0" formatRows="0" insertRows="0"/>
  <sortState ref="C13:C14">
    <sortCondition ref="C13"/>
  </sortState>
  <mergeCells count="30">
    <mergeCell ref="C7:Z7"/>
    <mergeCell ref="C13:I13"/>
    <mergeCell ref="C8:Z8"/>
    <mergeCell ref="E10:G10"/>
    <mergeCell ref="Z13:AA13"/>
    <mergeCell ref="W12:AA12"/>
    <mergeCell ref="J13:W13"/>
    <mergeCell ref="J10:M10"/>
    <mergeCell ref="C38:G38"/>
    <mergeCell ref="L38:P38"/>
    <mergeCell ref="T38:V38"/>
    <mergeCell ref="X13:X14"/>
    <mergeCell ref="C36:G36"/>
    <mergeCell ref="L36:P36"/>
    <mergeCell ref="T36:V36"/>
    <mergeCell ref="T37:V37"/>
    <mergeCell ref="L37:P37"/>
    <mergeCell ref="C37:G37"/>
    <mergeCell ref="C24:AA24"/>
    <mergeCell ref="C32:Y32"/>
    <mergeCell ref="Y13:Y14"/>
    <mergeCell ref="C41:G41"/>
    <mergeCell ref="L41:P41"/>
    <mergeCell ref="T41:V41"/>
    <mergeCell ref="C39:G39"/>
    <mergeCell ref="L39:P39"/>
    <mergeCell ref="T39:V39"/>
    <mergeCell ref="C40:G40"/>
    <mergeCell ref="L40:P40"/>
    <mergeCell ref="T40:V40"/>
  </mergeCells>
  <printOptions horizontalCentered="1"/>
  <pageMargins left="0" right="0" top="0.15748031496062992" bottom="0.19685039370078741" header="0.11811023622047245" footer="0.11811023622047245"/>
  <pageSetup scale="45" orientation="landscape" r:id="rId1"/>
  <headerFooter>
    <oddFooter>&amp;R&amp;P/&amp;N  &amp;D  &amp;T</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R898"/>
  <sheetViews>
    <sheetView showGridLines="0" topLeftCell="E869" zoomScaleNormal="100" workbookViewId="0">
      <selection activeCell="B885" sqref="B885"/>
    </sheetView>
  </sheetViews>
  <sheetFormatPr baseColWidth="10" defaultColWidth="22.5703125" defaultRowHeight="15" x14ac:dyDescent="0.25"/>
  <cols>
    <col min="1" max="1" width="12.140625" style="2101" customWidth="1"/>
    <col min="2" max="2" width="13.28515625" customWidth="1"/>
    <col min="3" max="3" width="12.85546875" customWidth="1"/>
    <col min="4" max="4" width="11.5703125" customWidth="1"/>
    <col min="5" max="5" width="14.42578125" customWidth="1"/>
    <col min="6" max="6" width="13.42578125" customWidth="1"/>
    <col min="7" max="7" width="17.5703125" customWidth="1"/>
    <col min="8" max="8" width="15.85546875" style="2102" customWidth="1"/>
    <col min="9" max="9" width="13.42578125" style="2103" customWidth="1"/>
    <col min="10" max="10" width="15.7109375" customWidth="1"/>
    <col min="11" max="11" width="52.7109375" customWidth="1"/>
    <col min="12" max="12" width="17.42578125" style="1181" customWidth="1"/>
    <col min="13" max="13" width="40.5703125" customWidth="1"/>
    <col min="14" max="14" width="17.140625" customWidth="1"/>
    <col min="15" max="15" width="17.7109375" customWidth="1"/>
    <col min="16" max="16" width="35.42578125" style="1181" customWidth="1"/>
    <col min="17" max="17" width="20.42578125" customWidth="1"/>
  </cols>
  <sheetData>
    <row r="4" spans="1:18" x14ac:dyDescent="0.25">
      <c r="A4" s="2104"/>
      <c r="B4" s="597"/>
      <c r="C4" s="597"/>
      <c r="D4" s="597"/>
      <c r="E4" s="597"/>
      <c r="F4" s="613"/>
      <c r="G4" s="597"/>
      <c r="H4" s="2105"/>
      <c r="I4" s="2106"/>
      <c r="J4" s="597"/>
      <c r="K4" s="597"/>
      <c r="L4" s="613"/>
      <c r="M4" s="597"/>
      <c r="N4" s="597"/>
      <c r="O4" s="597"/>
      <c r="P4" s="613"/>
      <c r="Q4" s="597"/>
      <c r="R4" s="565"/>
    </row>
    <row r="5" spans="1:18" ht="20.25" x14ac:dyDescent="0.3">
      <c r="A5" s="2107"/>
      <c r="B5" s="2108"/>
      <c r="C5" s="2108"/>
      <c r="D5" s="2108"/>
      <c r="E5" s="2108"/>
      <c r="F5" s="2109"/>
      <c r="G5" s="2108"/>
      <c r="H5" s="2110"/>
      <c r="I5" s="2111"/>
      <c r="J5" s="2108"/>
      <c r="K5" s="2108"/>
      <c r="L5" s="2109"/>
      <c r="M5" s="2108"/>
      <c r="N5" s="2108"/>
      <c r="O5" s="2108"/>
      <c r="P5" s="2109"/>
      <c r="Q5" s="2112"/>
      <c r="R5" s="271"/>
    </row>
    <row r="6" spans="1:18" ht="20.25" x14ac:dyDescent="0.3">
      <c r="A6" s="2107"/>
      <c r="B6" s="2108"/>
      <c r="C6" s="2108"/>
      <c r="D6" s="2108"/>
      <c r="E6" s="2108"/>
      <c r="F6" s="2109"/>
      <c r="G6" s="2108"/>
      <c r="H6" s="2110"/>
      <c r="I6" s="2111"/>
      <c r="J6" s="2108"/>
      <c r="K6" s="2108"/>
      <c r="L6" s="2109"/>
      <c r="M6" s="2108"/>
      <c r="N6" s="2108"/>
      <c r="O6" s="2108"/>
      <c r="P6" s="2109"/>
      <c r="Q6" s="2112"/>
      <c r="R6" s="271"/>
    </row>
    <row r="7" spans="1:18" ht="19.5" x14ac:dyDescent="0.3">
      <c r="A7" s="2849" t="s">
        <v>27</v>
      </c>
      <c r="B7" s="2849"/>
      <c r="C7" s="2849"/>
      <c r="D7" s="2849"/>
      <c r="E7" s="2849"/>
      <c r="F7" s="2849"/>
      <c r="G7" s="2849"/>
      <c r="H7" s="2849"/>
      <c r="I7" s="2849"/>
      <c r="J7" s="2849"/>
      <c r="K7" s="2849"/>
      <c r="L7" s="2849"/>
      <c r="M7" s="2849"/>
      <c r="N7" s="2849"/>
      <c r="O7" s="2849"/>
      <c r="P7" s="2849"/>
      <c r="Q7" s="2849"/>
      <c r="R7" s="271"/>
    </row>
    <row r="8" spans="1:18" x14ac:dyDescent="0.25">
      <c r="A8" s="2850" t="s">
        <v>331</v>
      </c>
      <c r="B8" s="2850"/>
      <c r="C8" s="2850"/>
      <c r="D8" s="2850"/>
      <c r="E8" s="2850"/>
      <c r="F8" s="2850"/>
      <c r="G8" s="2850"/>
      <c r="H8" s="2850"/>
      <c r="I8" s="2850"/>
      <c r="J8" s="2850"/>
      <c r="K8" s="2850"/>
      <c r="L8" s="2850"/>
      <c r="M8" s="2850"/>
      <c r="N8" s="2850"/>
      <c r="O8" s="2850"/>
      <c r="P8" s="2850"/>
      <c r="Q8" s="2850"/>
      <c r="R8" s="271"/>
    </row>
    <row r="9" spans="1:18" ht="3" customHeight="1" x14ac:dyDescent="0.25">
      <c r="A9" s="2850"/>
      <c r="B9" s="2850"/>
      <c r="C9" s="2850"/>
      <c r="D9" s="2850"/>
      <c r="E9" s="2850"/>
      <c r="F9" s="2850"/>
      <c r="G9" s="2850"/>
      <c r="H9" s="2850"/>
      <c r="I9" s="2850"/>
      <c r="J9" s="2850"/>
      <c r="K9" s="2850"/>
      <c r="L9" s="2850"/>
      <c r="M9" s="2850"/>
      <c r="N9" s="2850"/>
      <c r="O9" s="2850"/>
      <c r="P9" s="2850"/>
      <c r="Q9" s="2850"/>
      <c r="R9" s="271"/>
    </row>
    <row r="10" spans="1:18" ht="16.5" x14ac:dyDescent="0.25">
      <c r="A10" s="2851" t="s">
        <v>0</v>
      </c>
      <c r="B10" s="2851"/>
      <c r="C10" s="2851"/>
      <c r="D10" s="2851"/>
      <c r="E10" s="2851"/>
      <c r="F10" s="2851"/>
      <c r="G10" s="2851"/>
      <c r="H10" s="2851"/>
      <c r="I10" s="2851"/>
      <c r="J10" s="2851"/>
      <c r="K10" s="2851"/>
      <c r="L10" s="2851"/>
      <c r="M10" s="2851"/>
      <c r="N10" s="2851"/>
      <c r="O10" s="2851"/>
      <c r="P10" s="2851"/>
      <c r="Q10" s="2851"/>
      <c r="R10" s="271"/>
    </row>
    <row r="11" spans="1:18" ht="20.25" x14ac:dyDescent="0.3">
      <c r="A11" s="2113"/>
      <c r="B11" s="2114"/>
      <c r="C11" s="2114"/>
      <c r="D11" s="2114"/>
      <c r="E11" s="2114"/>
      <c r="H11" s="2115"/>
      <c r="I11" s="2116"/>
      <c r="J11" s="2114"/>
      <c r="K11" s="2114"/>
      <c r="L11" s="2114"/>
      <c r="M11" s="2114"/>
      <c r="N11" s="2114"/>
      <c r="O11" s="2114"/>
      <c r="P11" s="2114"/>
      <c r="Q11" s="2114"/>
      <c r="R11" s="271"/>
    </row>
    <row r="12" spans="1:18" ht="20.25" x14ac:dyDescent="0.3">
      <c r="B12" s="2026" t="s">
        <v>252</v>
      </c>
      <c r="C12" s="2117">
        <v>45291</v>
      </c>
      <c r="D12" s="2026" t="s">
        <v>32</v>
      </c>
      <c r="E12" s="2852" t="s">
        <v>480</v>
      </c>
      <c r="F12" s="2853"/>
      <c r="G12" s="2853"/>
      <c r="H12" s="2854"/>
      <c r="I12" s="2118" t="s">
        <v>16</v>
      </c>
      <c r="J12" s="2119" t="s">
        <v>481</v>
      </c>
      <c r="K12" s="2026" t="s">
        <v>28</v>
      </c>
      <c r="L12" s="2120" t="s">
        <v>482</v>
      </c>
      <c r="M12" s="2026" t="s">
        <v>20</v>
      </c>
      <c r="N12" s="2119" t="s">
        <v>483</v>
      </c>
      <c r="O12" s="2026" t="s">
        <v>22</v>
      </c>
      <c r="P12" s="2120" t="s">
        <v>484</v>
      </c>
      <c r="Q12" s="2108"/>
      <c r="R12" s="271"/>
    </row>
    <row r="13" spans="1:18" ht="20.25" x14ac:dyDescent="0.3">
      <c r="A13" s="2107"/>
      <c r="H13" s="2115"/>
      <c r="I13" s="2116"/>
      <c r="M13" s="2114"/>
      <c r="N13" s="2114"/>
      <c r="O13" s="2114"/>
      <c r="P13" s="81"/>
      <c r="Q13" s="48"/>
      <c r="R13" s="271"/>
    </row>
    <row r="14" spans="1:18" x14ac:dyDescent="0.25">
      <c r="A14" s="2121"/>
      <c r="B14" s="614"/>
      <c r="C14" s="614"/>
      <c r="D14" s="614"/>
      <c r="E14" s="614"/>
      <c r="F14" s="614"/>
      <c r="G14" s="614"/>
      <c r="H14" s="2122"/>
      <c r="I14" s="2123"/>
      <c r="J14" s="614"/>
      <c r="K14" s="614"/>
      <c r="L14" s="614"/>
      <c r="M14" s="614"/>
      <c r="N14" s="614"/>
      <c r="O14" s="614"/>
      <c r="P14" s="2855"/>
      <c r="Q14" s="2855"/>
      <c r="R14" s="271"/>
    </row>
    <row r="15" spans="1:18" ht="15.75" x14ac:dyDescent="0.25">
      <c r="A15" s="2784" t="s">
        <v>13</v>
      </c>
      <c r="B15" s="2784"/>
      <c r="C15" s="2784"/>
      <c r="D15" s="2784"/>
      <c r="E15" s="2784"/>
      <c r="F15" s="2784"/>
      <c r="G15" s="2784"/>
      <c r="H15" s="2784" t="s">
        <v>332</v>
      </c>
      <c r="I15" s="2784"/>
      <c r="J15" s="2784"/>
      <c r="K15" s="2784"/>
      <c r="L15" s="2784"/>
      <c r="M15" s="2784"/>
      <c r="N15" s="2784"/>
      <c r="O15" s="2784"/>
      <c r="P15" s="2784" t="s">
        <v>108</v>
      </c>
      <c r="Q15" s="2784" t="s">
        <v>109</v>
      </c>
      <c r="R15" s="271"/>
    </row>
    <row r="16" spans="1:18" ht="78.75" x14ac:dyDescent="0.25">
      <c r="A16" s="2124" t="s">
        <v>333</v>
      </c>
      <c r="B16" s="1822" t="s">
        <v>105</v>
      </c>
      <c r="C16" s="1822" t="s">
        <v>53</v>
      </c>
      <c r="D16" s="1822" t="s">
        <v>96</v>
      </c>
      <c r="E16" s="1822" t="s">
        <v>90</v>
      </c>
      <c r="F16" s="1822" t="s">
        <v>93</v>
      </c>
      <c r="G16" s="1822" t="s">
        <v>99</v>
      </c>
      <c r="H16" s="2125" t="s">
        <v>107</v>
      </c>
      <c r="I16" s="2126" t="s">
        <v>241</v>
      </c>
      <c r="J16" s="1822" t="s">
        <v>442</v>
      </c>
      <c r="K16" s="1824" t="s">
        <v>443</v>
      </c>
      <c r="L16" s="1824" t="s">
        <v>334</v>
      </c>
      <c r="M16" s="1824" t="s">
        <v>301</v>
      </c>
      <c r="N16" s="1824" t="s">
        <v>441</v>
      </c>
      <c r="O16" s="1822" t="s">
        <v>335</v>
      </c>
      <c r="P16" s="2784"/>
      <c r="Q16" s="2784"/>
      <c r="R16" s="271"/>
    </row>
    <row r="17" spans="1:18" ht="18" x14ac:dyDescent="0.25">
      <c r="A17" s="2127">
        <v>10</v>
      </c>
      <c r="B17" s="2127">
        <v>100</v>
      </c>
      <c r="C17" s="2128">
        <v>12</v>
      </c>
      <c r="D17" s="2129" t="s">
        <v>1469</v>
      </c>
      <c r="E17" s="2129" t="s">
        <v>483</v>
      </c>
      <c r="F17" s="2129" t="s">
        <v>1470</v>
      </c>
      <c r="G17" s="2128" t="s">
        <v>1471</v>
      </c>
      <c r="H17" s="2130">
        <v>44939</v>
      </c>
      <c r="I17" s="2131">
        <v>10276</v>
      </c>
      <c r="J17" s="2132" t="s">
        <v>1472</v>
      </c>
      <c r="K17" s="2133" t="s">
        <v>1473</v>
      </c>
      <c r="L17" s="2132">
        <v>132251725</v>
      </c>
      <c r="M17" s="2134" t="s">
        <v>1474</v>
      </c>
      <c r="N17" s="2135" t="s">
        <v>1475</v>
      </c>
      <c r="O17" s="2132">
        <v>1206010006</v>
      </c>
      <c r="P17" s="2134" t="s">
        <v>1476</v>
      </c>
      <c r="Q17" s="2136">
        <v>18000</v>
      </c>
      <c r="R17" s="271"/>
    </row>
    <row r="18" spans="1:18" ht="18" x14ac:dyDescent="0.25">
      <c r="A18" s="2127">
        <v>10</v>
      </c>
      <c r="B18" s="2127">
        <v>100</v>
      </c>
      <c r="C18" s="2128">
        <v>12</v>
      </c>
      <c r="D18" s="2129" t="s">
        <v>1469</v>
      </c>
      <c r="E18" s="2129" t="s">
        <v>483</v>
      </c>
      <c r="F18" s="2129" t="s">
        <v>1470</v>
      </c>
      <c r="G18" s="2128" t="s">
        <v>1471</v>
      </c>
      <c r="H18" s="2130">
        <v>44939</v>
      </c>
      <c r="I18" s="2131">
        <v>10275</v>
      </c>
      <c r="J18" s="2132" t="s">
        <v>1472</v>
      </c>
      <c r="K18" s="2133" t="s">
        <v>1477</v>
      </c>
      <c r="L18" s="2132">
        <v>132251725</v>
      </c>
      <c r="M18" s="2134" t="s">
        <v>1474</v>
      </c>
      <c r="N18" s="2135" t="s">
        <v>1475</v>
      </c>
      <c r="O18" s="2132">
        <v>1206010006</v>
      </c>
      <c r="P18" s="2134" t="s">
        <v>1476</v>
      </c>
      <c r="Q18" s="2136">
        <v>28800</v>
      </c>
      <c r="R18" s="271"/>
    </row>
    <row r="19" spans="1:18" ht="15.75" x14ac:dyDescent="0.25">
      <c r="A19" s="2128">
        <v>10</v>
      </c>
      <c r="B19" s="2128">
        <v>100</v>
      </c>
      <c r="C19" s="2128">
        <v>12</v>
      </c>
      <c r="D19" s="2129" t="s">
        <v>1469</v>
      </c>
      <c r="E19" s="2129" t="s">
        <v>483</v>
      </c>
      <c r="F19" s="2129" t="s">
        <v>1470</v>
      </c>
      <c r="G19" s="2128" t="s">
        <v>1471</v>
      </c>
      <c r="H19" s="2130">
        <v>44939</v>
      </c>
      <c r="I19" s="2137" t="s">
        <v>1478</v>
      </c>
      <c r="J19" s="2132" t="s">
        <v>1472</v>
      </c>
      <c r="K19" s="2133" t="s">
        <v>1479</v>
      </c>
      <c r="L19" s="2132">
        <v>132251725</v>
      </c>
      <c r="M19" s="2134" t="s">
        <v>1474</v>
      </c>
      <c r="N19" s="2135" t="s">
        <v>1475</v>
      </c>
      <c r="O19" s="2132">
        <v>1206010006</v>
      </c>
      <c r="P19" s="2134" t="s">
        <v>1476</v>
      </c>
      <c r="Q19" s="2136">
        <v>39991.99</v>
      </c>
      <c r="R19" s="271"/>
    </row>
    <row r="20" spans="1:18" ht="15.75" x14ac:dyDescent="0.25">
      <c r="A20" s="2128">
        <v>10</v>
      </c>
      <c r="B20" s="2128">
        <v>100</v>
      </c>
      <c r="C20" s="2128">
        <v>12</v>
      </c>
      <c r="D20" s="2129" t="s">
        <v>1469</v>
      </c>
      <c r="E20" s="2129" t="s">
        <v>483</v>
      </c>
      <c r="F20" s="2129" t="s">
        <v>1470</v>
      </c>
      <c r="G20" s="2128" t="s">
        <v>1480</v>
      </c>
      <c r="H20" s="2130">
        <v>44950</v>
      </c>
      <c r="I20" s="2137">
        <v>10267</v>
      </c>
      <c r="J20" s="2132" t="s">
        <v>1472</v>
      </c>
      <c r="K20" s="2133" t="s">
        <v>1481</v>
      </c>
      <c r="L20" s="2132">
        <v>131296092</v>
      </c>
      <c r="M20" s="2134" t="s">
        <v>1482</v>
      </c>
      <c r="N20" s="2135" t="s">
        <v>1483</v>
      </c>
      <c r="O20" s="2132">
        <v>1206010006</v>
      </c>
      <c r="P20" s="2134" t="s">
        <v>1476</v>
      </c>
      <c r="Q20" s="2136">
        <v>138793.37</v>
      </c>
      <c r="R20" s="271"/>
    </row>
    <row r="21" spans="1:18" ht="15.75" x14ac:dyDescent="0.25">
      <c r="A21" s="2128">
        <v>10</v>
      </c>
      <c r="B21" s="2128">
        <v>100</v>
      </c>
      <c r="C21" s="2128">
        <v>12</v>
      </c>
      <c r="D21" s="2129" t="s">
        <v>1469</v>
      </c>
      <c r="E21" s="2129" t="s">
        <v>483</v>
      </c>
      <c r="F21" s="2129" t="s">
        <v>1470</v>
      </c>
      <c r="G21" s="2128" t="s">
        <v>1484</v>
      </c>
      <c r="H21" s="2130">
        <v>44980</v>
      </c>
      <c r="I21" s="2131">
        <v>10268</v>
      </c>
      <c r="J21" s="2132" t="s">
        <v>1472</v>
      </c>
      <c r="K21" s="2133" t="s">
        <v>1485</v>
      </c>
      <c r="L21" s="2132">
        <v>122021795</v>
      </c>
      <c r="M21" s="2134" t="s">
        <v>1486</v>
      </c>
      <c r="N21" s="2135" t="s">
        <v>1487</v>
      </c>
      <c r="O21" s="2132" t="s">
        <v>1488</v>
      </c>
      <c r="P21" s="2134" t="s">
        <v>1476</v>
      </c>
      <c r="Q21" s="2136">
        <v>109150</v>
      </c>
      <c r="R21" s="271"/>
    </row>
    <row r="22" spans="1:18" ht="15.75" x14ac:dyDescent="0.25">
      <c r="A22" s="2128">
        <v>10</v>
      </c>
      <c r="B22" s="2128">
        <v>100</v>
      </c>
      <c r="C22" s="2128">
        <v>12</v>
      </c>
      <c r="D22" s="2129" t="s">
        <v>1469</v>
      </c>
      <c r="E22" s="2129" t="s">
        <v>483</v>
      </c>
      <c r="F22" s="2129" t="s">
        <v>1470</v>
      </c>
      <c r="G22" s="2128" t="s">
        <v>1484</v>
      </c>
      <c r="H22" s="2130">
        <v>44980</v>
      </c>
      <c r="I22" s="2131">
        <v>10269</v>
      </c>
      <c r="J22" s="2132" t="s">
        <v>1472</v>
      </c>
      <c r="K22" s="2133" t="s">
        <v>1485</v>
      </c>
      <c r="L22" s="2132">
        <v>122021795</v>
      </c>
      <c r="M22" s="2134" t="s">
        <v>1486</v>
      </c>
      <c r="N22" s="2135" t="s">
        <v>1487</v>
      </c>
      <c r="O22" s="2132">
        <v>1206980001</v>
      </c>
      <c r="P22" s="2134" t="s">
        <v>1476</v>
      </c>
      <c r="Q22" s="2136">
        <v>109150</v>
      </c>
      <c r="R22" s="271"/>
    </row>
    <row r="23" spans="1:18" ht="15.75" x14ac:dyDescent="0.25">
      <c r="A23" s="2128">
        <v>10</v>
      </c>
      <c r="B23" s="2128">
        <v>100</v>
      </c>
      <c r="C23" s="2128">
        <v>12</v>
      </c>
      <c r="D23" s="2129" t="s">
        <v>1469</v>
      </c>
      <c r="E23" s="2129" t="s">
        <v>483</v>
      </c>
      <c r="F23" s="2129" t="s">
        <v>1470</v>
      </c>
      <c r="G23" s="2128" t="s">
        <v>1484</v>
      </c>
      <c r="H23" s="2130">
        <v>44980</v>
      </c>
      <c r="I23" s="2131">
        <v>10270</v>
      </c>
      <c r="J23" s="2132" t="s">
        <v>1472</v>
      </c>
      <c r="K23" s="2133" t="s">
        <v>1485</v>
      </c>
      <c r="L23" s="2132">
        <v>122021795</v>
      </c>
      <c r="M23" s="2134" t="s">
        <v>1486</v>
      </c>
      <c r="N23" s="2135" t="s">
        <v>1487</v>
      </c>
      <c r="O23" s="2132">
        <v>1206980001</v>
      </c>
      <c r="P23" s="2134" t="s">
        <v>1476</v>
      </c>
      <c r="Q23" s="2136">
        <v>109150</v>
      </c>
      <c r="R23" s="271"/>
    </row>
    <row r="24" spans="1:18" ht="15.75" x14ac:dyDescent="0.25">
      <c r="A24" s="2128">
        <v>10</v>
      </c>
      <c r="B24" s="2128">
        <v>100</v>
      </c>
      <c r="C24" s="2128">
        <v>12</v>
      </c>
      <c r="D24" s="2129" t="s">
        <v>1469</v>
      </c>
      <c r="E24" s="2129" t="s">
        <v>483</v>
      </c>
      <c r="F24" s="2129" t="s">
        <v>1470</v>
      </c>
      <c r="G24" s="2128" t="s">
        <v>1484</v>
      </c>
      <c r="H24" s="2130">
        <v>44980</v>
      </c>
      <c r="I24" s="2131">
        <v>10271</v>
      </c>
      <c r="J24" s="2132" t="s">
        <v>1472</v>
      </c>
      <c r="K24" s="2133" t="s">
        <v>1485</v>
      </c>
      <c r="L24" s="2132">
        <v>122021795</v>
      </c>
      <c r="M24" s="2134" t="s">
        <v>1486</v>
      </c>
      <c r="N24" s="2135" t="s">
        <v>1487</v>
      </c>
      <c r="O24" s="2132">
        <v>1206980001</v>
      </c>
      <c r="P24" s="2134" t="s">
        <v>1476</v>
      </c>
      <c r="Q24" s="2136">
        <v>109150</v>
      </c>
      <c r="R24" s="271"/>
    </row>
    <row r="25" spans="1:18" ht="15.75" x14ac:dyDescent="0.25">
      <c r="A25" s="2128">
        <v>10</v>
      </c>
      <c r="B25" s="2128">
        <v>100</v>
      </c>
      <c r="C25" s="2128">
        <v>12</v>
      </c>
      <c r="D25" s="2129" t="s">
        <v>1469</v>
      </c>
      <c r="E25" s="2129" t="s">
        <v>483</v>
      </c>
      <c r="F25" s="2129" t="s">
        <v>1470</v>
      </c>
      <c r="G25" s="2128" t="s">
        <v>1484</v>
      </c>
      <c r="H25" s="2130">
        <v>44980</v>
      </c>
      <c r="I25" s="2131">
        <v>10272</v>
      </c>
      <c r="J25" s="2132" t="s">
        <v>1472</v>
      </c>
      <c r="K25" s="2133" t="s">
        <v>1485</v>
      </c>
      <c r="L25" s="2132">
        <v>122021795</v>
      </c>
      <c r="M25" s="2134" t="s">
        <v>1486</v>
      </c>
      <c r="N25" s="2135" t="s">
        <v>1487</v>
      </c>
      <c r="O25" s="2132">
        <v>1206980001</v>
      </c>
      <c r="P25" s="2134" t="s">
        <v>1476</v>
      </c>
      <c r="Q25" s="2136">
        <v>109150</v>
      </c>
      <c r="R25" s="271"/>
    </row>
    <row r="26" spans="1:18" ht="15.75" x14ac:dyDescent="0.25">
      <c r="A26" s="2128">
        <v>10</v>
      </c>
      <c r="B26" s="2128">
        <v>100</v>
      </c>
      <c r="C26" s="2128">
        <v>12</v>
      </c>
      <c r="D26" s="2129" t="s">
        <v>1469</v>
      </c>
      <c r="E26" s="2129" t="s">
        <v>483</v>
      </c>
      <c r="F26" s="2129" t="s">
        <v>1470</v>
      </c>
      <c r="G26" s="2128" t="s">
        <v>1484</v>
      </c>
      <c r="H26" s="2130">
        <v>44980</v>
      </c>
      <c r="I26" s="2131">
        <v>10293</v>
      </c>
      <c r="J26" s="2132" t="s">
        <v>1472</v>
      </c>
      <c r="K26" s="2133" t="s">
        <v>1485</v>
      </c>
      <c r="L26" s="2132">
        <v>122021795</v>
      </c>
      <c r="M26" s="2134" t="s">
        <v>1486</v>
      </c>
      <c r="N26" s="2135" t="s">
        <v>1487</v>
      </c>
      <c r="O26" s="2132">
        <v>1206980001</v>
      </c>
      <c r="P26" s="2134" t="s">
        <v>1476</v>
      </c>
      <c r="Q26" s="2136">
        <v>109150</v>
      </c>
      <c r="R26" s="271"/>
    </row>
    <row r="27" spans="1:18" ht="15.75" x14ac:dyDescent="0.25">
      <c r="A27" s="2128">
        <v>10</v>
      </c>
      <c r="B27" s="2128">
        <v>100</v>
      </c>
      <c r="C27" s="2128">
        <v>12</v>
      </c>
      <c r="D27" s="2129" t="s">
        <v>1469</v>
      </c>
      <c r="E27" s="2129" t="s">
        <v>483</v>
      </c>
      <c r="F27" s="2129" t="s">
        <v>1470</v>
      </c>
      <c r="G27" s="2128" t="s">
        <v>1484</v>
      </c>
      <c r="H27" s="2130">
        <v>44980</v>
      </c>
      <c r="I27" s="2131">
        <v>10294</v>
      </c>
      <c r="J27" s="2132" t="s">
        <v>1472</v>
      </c>
      <c r="K27" s="2133" t="s">
        <v>1485</v>
      </c>
      <c r="L27" s="2132">
        <v>122021795</v>
      </c>
      <c r="M27" s="2134" t="s">
        <v>1486</v>
      </c>
      <c r="N27" s="2135" t="s">
        <v>1487</v>
      </c>
      <c r="O27" s="2132">
        <v>1206980001</v>
      </c>
      <c r="P27" s="2134" t="s">
        <v>1476</v>
      </c>
      <c r="Q27" s="2136">
        <v>109150</v>
      </c>
      <c r="R27" s="271"/>
    </row>
    <row r="28" spans="1:18" ht="15.75" x14ac:dyDescent="0.25">
      <c r="A28" s="2128">
        <v>10</v>
      </c>
      <c r="B28" s="2128">
        <v>100</v>
      </c>
      <c r="C28" s="2128">
        <v>12</v>
      </c>
      <c r="D28" s="2129" t="s">
        <v>1469</v>
      </c>
      <c r="E28" s="2129" t="s">
        <v>483</v>
      </c>
      <c r="F28" s="2129" t="s">
        <v>1470</v>
      </c>
      <c r="G28" s="2128" t="s">
        <v>1484</v>
      </c>
      <c r="H28" s="2130">
        <v>44980</v>
      </c>
      <c r="I28" s="2131">
        <v>10295</v>
      </c>
      <c r="J28" s="2132" t="s">
        <v>1472</v>
      </c>
      <c r="K28" s="2133" t="s">
        <v>1485</v>
      </c>
      <c r="L28" s="2132">
        <v>122021795</v>
      </c>
      <c r="M28" s="2134" t="s">
        <v>1486</v>
      </c>
      <c r="N28" s="2135" t="s">
        <v>1487</v>
      </c>
      <c r="O28" s="2132">
        <v>1206980001</v>
      </c>
      <c r="P28" s="2134" t="s">
        <v>1476</v>
      </c>
      <c r="Q28" s="2136">
        <v>109150</v>
      </c>
      <c r="R28" s="271"/>
    </row>
    <row r="29" spans="1:18" ht="15.75" x14ac:dyDescent="0.25">
      <c r="A29" s="2128">
        <v>10</v>
      </c>
      <c r="B29" s="2128">
        <v>100</v>
      </c>
      <c r="C29" s="2128">
        <v>12</v>
      </c>
      <c r="D29" s="2129" t="s">
        <v>1469</v>
      </c>
      <c r="E29" s="2129" t="s">
        <v>483</v>
      </c>
      <c r="F29" s="2129" t="s">
        <v>1470</v>
      </c>
      <c r="G29" s="2128" t="s">
        <v>1484</v>
      </c>
      <c r="H29" s="2130">
        <v>44980</v>
      </c>
      <c r="I29" s="2131">
        <v>10296</v>
      </c>
      <c r="J29" s="2132" t="s">
        <v>1472</v>
      </c>
      <c r="K29" s="2133" t="s">
        <v>1485</v>
      </c>
      <c r="L29" s="2132">
        <v>122021795</v>
      </c>
      <c r="M29" s="2134" t="s">
        <v>1486</v>
      </c>
      <c r="N29" s="2135" t="s">
        <v>1487</v>
      </c>
      <c r="O29" s="2132">
        <v>1206980001</v>
      </c>
      <c r="P29" s="2134" t="s">
        <v>1476</v>
      </c>
      <c r="Q29" s="2136">
        <v>109150</v>
      </c>
      <c r="R29" s="271"/>
    </row>
    <row r="30" spans="1:18" ht="15.75" x14ac:dyDescent="0.25">
      <c r="A30" s="2128">
        <v>10</v>
      </c>
      <c r="B30" s="2128">
        <v>100</v>
      </c>
      <c r="C30" s="2128">
        <v>12</v>
      </c>
      <c r="D30" s="2129" t="s">
        <v>1469</v>
      </c>
      <c r="E30" s="2129" t="s">
        <v>483</v>
      </c>
      <c r="F30" s="2129" t="s">
        <v>1470</v>
      </c>
      <c r="G30" s="2128" t="s">
        <v>1484</v>
      </c>
      <c r="H30" s="2130">
        <v>44980</v>
      </c>
      <c r="I30" s="2131">
        <v>10297</v>
      </c>
      <c r="J30" s="2132" t="s">
        <v>1472</v>
      </c>
      <c r="K30" s="2133" t="s">
        <v>1485</v>
      </c>
      <c r="L30" s="2132">
        <v>122021795</v>
      </c>
      <c r="M30" s="2134" t="s">
        <v>1486</v>
      </c>
      <c r="N30" s="2135" t="s">
        <v>1487</v>
      </c>
      <c r="O30" s="2132">
        <v>1206980001</v>
      </c>
      <c r="P30" s="2134" t="s">
        <v>1476</v>
      </c>
      <c r="Q30" s="2136">
        <v>109150</v>
      </c>
      <c r="R30" s="271"/>
    </row>
    <row r="31" spans="1:18" ht="15.75" x14ac:dyDescent="0.25">
      <c r="A31" s="2128">
        <v>10</v>
      </c>
      <c r="B31" s="2128">
        <v>100</v>
      </c>
      <c r="C31" s="2128">
        <v>12</v>
      </c>
      <c r="D31" s="2129" t="s">
        <v>1469</v>
      </c>
      <c r="E31" s="2129" t="s">
        <v>483</v>
      </c>
      <c r="F31" s="2129" t="s">
        <v>1470</v>
      </c>
      <c r="G31" s="2128" t="s">
        <v>1484</v>
      </c>
      <c r="H31" s="2130">
        <v>44980</v>
      </c>
      <c r="I31" s="2131">
        <v>10298</v>
      </c>
      <c r="J31" s="2132" t="s">
        <v>1472</v>
      </c>
      <c r="K31" s="2133" t="s">
        <v>1485</v>
      </c>
      <c r="L31" s="2132">
        <v>122021795</v>
      </c>
      <c r="M31" s="2134" t="s">
        <v>1486</v>
      </c>
      <c r="N31" s="2135" t="s">
        <v>1487</v>
      </c>
      <c r="O31" s="2132">
        <v>1206980001</v>
      </c>
      <c r="P31" s="2134" t="s">
        <v>1476</v>
      </c>
      <c r="Q31" s="2136">
        <v>109150</v>
      </c>
      <c r="R31" s="271"/>
    </row>
    <row r="32" spans="1:18" ht="15.75" x14ac:dyDescent="0.25">
      <c r="A32" s="2128">
        <v>10</v>
      </c>
      <c r="B32" s="2128">
        <v>100</v>
      </c>
      <c r="C32" s="2128">
        <v>12</v>
      </c>
      <c r="D32" s="2129" t="s">
        <v>1469</v>
      </c>
      <c r="E32" s="2129" t="s">
        <v>483</v>
      </c>
      <c r="F32" s="2129" t="s">
        <v>1470</v>
      </c>
      <c r="G32" s="2128" t="s">
        <v>1484</v>
      </c>
      <c r="H32" s="2130">
        <v>44980</v>
      </c>
      <c r="I32" s="2131">
        <v>10321</v>
      </c>
      <c r="J32" s="2132" t="s">
        <v>1472</v>
      </c>
      <c r="K32" s="2133" t="s">
        <v>1485</v>
      </c>
      <c r="L32" s="2132">
        <v>122021795</v>
      </c>
      <c r="M32" s="2134" t="s">
        <v>1486</v>
      </c>
      <c r="N32" s="2135" t="s">
        <v>1487</v>
      </c>
      <c r="O32" s="2132">
        <v>1206980001</v>
      </c>
      <c r="P32" s="2134" t="s">
        <v>1476</v>
      </c>
      <c r="Q32" s="2136">
        <v>109150</v>
      </c>
      <c r="R32" s="271"/>
    </row>
    <row r="33" spans="1:18" ht="15.75" x14ac:dyDescent="0.25">
      <c r="A33" s="2128">
        <v>10</v>
      </c>
      <c r="B33" s="2128">
        <v>100</v>
      </c>
      <c r="C33" s="2128">
        <v>12</v>
      </c>
      <c r="D33" s="2129" t="s">
        <v>1469</v>
      </c>
      <c r="E33" s="2129" t="s">
        <v>483</v>
      </c>
      <c r="F33" s="2129" t="s">
        <v>1470</v>
      </c>
      <c r="G33" s="2128" t="s">
        <v>1484</v>
      </c>
      <c r="H33" s="2130">
        <v>44980</v>
      </c>
      <c r="I33" s="2131">
        <v>10322</v>
      </c>
      <c r="J33" s="2132" t="s">
        <v>1472</v>
      </c>
      <c r="K33" s="2133" t="s">
        <v>1485</v>
      </c>
      <c r="L33" s="2132">
        <v>122021795</v>
      </c>
      <c r="M33" s="2134" t="s">
        <v>1486</v>
      </c>
      <c r="N33" s="2135" t="s">
        <v>1487</v>
      </c>
      <c r="O33" s="2132">
        <v>1206980001</v>
      </c>
      <c r="P33" s="2134" t="s">
        <v>1476</v>
      </c>
      <c r="Q33" s="2136">
        <v>109150</v>
      </c>
      <c r="R33" s="271"/>
    </row>
    <row r="34" spans="1:18" ht="15.75" x14ac:dyDescent="0.25">
      <c r="A34" s="2128">
        <v>10</v>
      </c>
      <c r="B34" s="2128">
        <v>100</v>
      </c>
      <c r="C34" s="2128">
        <v>12</v>
      </c>
      <c r="D34" s="2129" t="s">
        <v>1469</v>
      </c>
      <c r="E34" s="2129" t="s">
        <v>483</v>
      </c>
      <c r="F34" s="2129" t="s">
        <v>1470</v>
      </c>
      <c r="G34" s="2128" t="s">
        <v>1484</v>
      </c>
      <c r="H34" s="2130">
        <v>44980</v>
      </c>
      <c r="I34" s="2131">
        <v>10323</v>
      </c>
      <c r="J34" s="2132" t="s">
        <v>1472</v>
      </c>
      <c r="K34" s="2133" t="s">
        <v>1485</v>
      </c>
      <c r="L34" s="2132">
        <v>122021795</v>
      </c>
      <c r="M34" s="2134" t="s">
        <v>1486</v>
      </c>
      <c r="N34" s="2135" t="s">
        <v>1487</v>
      </c>
      <c r="O34" s="2132">
        <v>1206980001</v>
      </c>
      <c r="P34" s="2134" t="s">
        <v>1476</v>
      </c>
      <c r="Q34" s="2136">
        <v>109150</v>
      </c>
      <c r="R34" s="271"/>
    </row>
    <row r="35" spans="1:18" ht="15.75" x14ac:dyDescent="0.25">
      <c r="A35" s="2128">
        <v>10</v>
      </c>
      <c r="B35" s="2128">
        <v>100</v>
      </c>
      <c r="C35" s="2128">
        <v>12</v>
      </c>
      <c r="D35" s="2129" t="s">
        <v>1469</v>
      </c>
      <c r="E35" s="2129" t="s">
        <v>483</v>
      </c>
      <c r="F35" s="2129" t="s">
        <v>1470</v>
      </c>
      <c r="G35" s="2128" t="s">
        <v>1484</v>
      </c>
      <c r="H35" s="2130">
        <v>44980</v>
      </c>
      <c r="I35" s="2131">
        <v>10324</v>
      </c>
      <c r="J35" s="2132" t="s">
        <v>1472</v>
      </c>
      <c r="K35" s="2133" t="s">
        <v>1485</v>
      </c>
      <c r="L35" s="2132">
        <v>122021795</v>
      </c>
      <c r="M35" s="2134" t="s">
        <v>1486</v>
      </c>
      <c r="N35" s="2135" t="s">
        <v>1487</v>
      </c>
      <c r="O35" s="2132">
        <v>1206980001</v>
      </c>
      <c r="P35" s="2134" t="s">
        <v>1476</v>
      </c>
      <c r="Q35" s="2136">
        <v>109150</v>
      </c>
      <c r="R35" s="271"/>
    </row>
    <row r="36" spans="1:18" ht="15.75" x14ac:dyDescent="0.25">
      <c r="A36" s="2128">
        <v>10</v>
      </c>
      <c r="B36" s="2128">
        <v>100</v>
      </c>
      <c r="C36" s="2128">
        <v>12</v>
      </c>
      <c r="D36" s="2129" t="s">
        <v>1469</v>
      </c>
      <c r="E36" s="2129" t="s">
        <v>483</v>
      </c>
      <c r="F36" s="2129" t="s">
        <v>1470</v>
      </c>
      <c r="G36" s="2128" t="s">
        <v>1484</v>
      </c>
      <c r="H36" s="2130">
        <v>44980</v>
      </c>
      <c r="I36" s="2131">
        <v>10325</v>
      </c>
      <c r="J36" s="2132" t="s">
        <v>1472</v>
      </c>
      <c r="K36" s="2133" t="s">
        <v>1485</v>
      </c>
      <c r="L36" s="2132">
        <v>122021795</v>
      </c>
      <c r="M36" s="2134" t="s">
        <v>1486</v>
      </c>
      <c r="N36" s="2135" t="s">
        <v>1487</v>
      </c>
      <c r="O36" s="2132">
        <v>1206980001</v>
      </c>
      <c r="P36" s="2134" t="s">
        <v>1476</v>
      </c>
      <c r="Q36" s="2136">
        <v>109150</v>
      </c>
      <c r="R36" s="271"/>
    </row>
    <row r="37" spans="1:18" ht="15.75" x14ac:dyDescent="0.25">
      <c r="A37" s="2128">
        <v>10</v>
      </c>
      <c r="B37" s="2128">
        <v>100</v>
      </c>
      <c r="C37" s="2128">
        <v>12</v>
      </c>
      <c r="D37" s="2129" t="s">
        <v>1469</v>
      </c>
      <c r="E37" s="2129" t="s">
        <v>483</v>
      </c>
      <c r="F37" s="2129" t="s">
        <v>1470</v>
      </c>
      <c r="G37" s="2128" t="s">
        <v>1484</v>
      </c>
      <c r="H37" s="2130">
        <v>44980</v>
      </c>
      <c r="I37" s="2131">
        <v>10326</v>
      </c>
      <c r="J37" s="2132" t="s">
        <v>1472</v>
      </c>
      <c r="K37" s="2133" t="s">
        <v>1485</v>
      </c>
      <c r="L37" s="2132">
        <v>122021795</v>
      </c>
      <c r="M37" s="2134" t="s">
        <v>1486</v>
      </c>
      <c r="N37" s="2135" t="s">
        <v>1487</v>
      </c>
      <c r="O37" s="2132">
        <v>1206980001</v>
      </c>
      <c r="P37" s="2134" t="s">
        <v>1476</v>
      </c>
      <c r="Q37" s="2136">
        <v>109150</v>
      </c>
      <c r="R37" s="271"/>
    </row>
    <row r="38" spans="1:18" ht="15.75" x14ac:dyDescent="0.25">
      <c r="A38" s="2128">
        <v>10</v>
      </c>
      <c r="B38" s="2128">
        <v>100</v>
      </c>
      <c r="C38" s="2128">
        <v>12</v>
      </c>
      <c r="D38" s="2129" t="s">
        <v>1469</v>
      </c>
      <c r="E38" s="2129" t="s">
        <v>483</v>
      </c>
      <c r="F38" s="2129" t="s">
        <v>1470</v>
      </c>
      <c r="G38" s="2128" t="s">
        <v>1484</v>
      </c>
      <c r="H38" s="2130">
        <v>44980</v>
      </c>
      <c r="I38" s="2131">
        <v>10327</v>
      </c>
      <c r="J38" s="2132" t="s">
        <v>1472</v>
      </c>
      <c r="K38" s="2133" t="s">
        <v>1485</v>
      </c>
      <c r="L38" s="2132">
        <v>122021795</v>
      </c>
      <c r="M38" s="2134" t="s">
        <v>1486</v>
      </c>
      <c r="N38" s="2135" t="s">
        <v>1487</v>
      </c>
      <c r="O38" s="2132">
        <v>1206980001</v>
      </c>
      <c r="P38" s="2134" t="s">
        <v>1476</v>
      </c>
      <c r="Q38" s="2136">
        <v>109150</v>
      </c>
      <c r="R38" s="271"/>
    </row>
    <row r="39" spans="1:18" ht="15.75" x14ac:dyDescent="0.25">
      <c r="A39" s="2128">
        <v>10</v>
      </c>
      <c r="B39" s="2128">
        <v>100</v>
      </c>
      <c r="C39" s="2128">
        <v>12</v>
      </c>
      <c r="D39" s="2129" t="s">
        <v>1469</v>
      </c>
      <c r="E39" s="2129" t="s">
        <v>483</v>
      </c>
      <c r="F39" s="2129" t="s">
        <v>1470</v>
      </c>
      <c r="G39" s="2128" t="s">
        <v>1484</v>
      </c>
      <c r="H39" s="2130">
        <v>44980</v>
      </c>
      <c r="I39" s="2131">
        <v>10328</v>
      </c>
      <c r="J39" s="2132" t="s">
        <v>1472</v>
      </c>
      <c r="K39" s="2133" t="s">
        <v>1485</v>
      </c>
      <c r="L39" s="2132">
        <v>122021795</v>
      </c>
      <c r="M39" s="2134" t="s">
        <v>1486</v>
      </c>
      <c r="N39" s="2135" t="s">
        <v>1487</v>
      </c>
      <c r="O39" s="2132">
        <v>1206980001</v>
      </c>
      <c r="P39" s="2134" t="s">
        <v>1476</v>
      </c>
      <c r="Q39" s="2136">
        <v>109150</v>
      </c>
      <c r="R39" s="271"/>
    </row>
    <row r="40" spans="1:18" ht="15.75" x14ac:dyDescent="0.25">
      <c r="A40" s="2128">
        <v>10</v>
      </c>
      <c r="B40" s="2128">
        <v>100</v>
      </c>
      <c r="C40" s="2128">
        <v>12</v>
      </c>
      <c r="D40" s="2129" t="s">
        <v>1469</v>
      </c>
      <c r="E40" s="2129" t="s">
        <v>483</v>
      </c>
      <c r="F40" s="2129" t="s">
        <v>1470</v>
      </c>
      <c r="G40" s="2128" t="s">
        <v>1484</v>
      </c>
      <c r="H40" s="2130">
        <v>44980</v>
      </c>
      <c r="I40" s="2131">
        <v>10329</v>
      </c>
      <c r="J40" s="2132" t="s">
        <v>1472</v>
      </c>
      <c r="K40" s="2133" t="s">
        <v>1485</v>
      </c>
      <c r="L40" s="2132">
        <v>122021795</v>
      </c>
      <c r="M40" s="2134" t="s">
        <v>1486</v>
      </c>
      <c r="N40" s="2135" t="s">
        <v>1487</v>
      </c>
      <c r="O40" s="2132">
        <v>1206980001</v>
      </c>
      <c r="P40" s="2134" t="s">
        <v>1476</v>
      </c>
      <c r="Q40" s="2136">
        <v>109150</v>
      </c>
      <c r="R40" s="271"/>
    </row>
    <row r="41" spans="1:18" ht="15.75" x14ac:dyDescent="0.25">
      <c r="A41" s="2128">
        <v>10</v>
      </c>
      <c r="B41" s="2128">
        <v>100</v>
      </c>
      <c r="C41" s="2128">
        <v>12</v>
      </c>
      <c r="D41" s="2129" t="s">
        <v>1469</v>
      </c>
      <c r="E41" s="2129" t="s">
        <v>483</v>
      </c>
      <c r="F41" s="2129" t="s">
        <v>1470</v>
      </c>
      <c r="G41" s="2128" t="s">
        <v>1484</v>
      </c>
      <c r="H41" s="2130">
        <v>44980</v>
      </c>
      <c r="I41" s="2131">
        <v>10330</v>
      </c>
      <c r="J41" s="2132" t="s">
        <v>1472</v>
      </c>
      <c r="K41" s="2133" t="s">
        <v>1485</v>
      </c>
      <c r="L41" s="2132">
        <v>122021795</v>
      </c>
      <c r="M41" s="2134" t="s">
        <v>1486</v>
      </c>
      <c r="N41" s="2135" t="s">
        <v>1487</v>
      </c>
      <c r="O41" s="2132">
        <v>1206980001</v>
      </c>
      <c r="P41" s="2134" t="s">
        <v>1476</v>
      </c>
      <c r="Q41" s="2136">
        <v>109150</v>
      </c>
      <c r="R41" s="271"/>
    </row>
    <row r="42" spans="1:18" ht="15.75" x14ac:dyDescent="0.25">
      <c r="A42" s="2128">
        <v>10</v>
      </c>
      <c r="B42" s="2128">
        <v>100</v>
      </c>
      <c r="C42" s="2128">
        <v>12</v>
      </c>
      <c r="D42" s="2129" t="s">
        <v>1469</v>
      </c>
      <c r="E42" s="2129" t="s">
        <v>483</v>
      </c>
      <c r="F42" s="2129" t="s">
        <v>1470</v>
      </c>
      <c r="G42" s="2128" t="s">
        <v>1484</v>
      </c>
      <c r="H42" s="2130">
        <v>44980</v>
      </c>
      <c r="I42" s="2131">
        <v>10331</v>
      </c>
      <c r="J42" s="2132" t="s">
        <v>1472</v>
      </c>
      <c r="K42" s="2133" t="s">
        <v>1485</v>
      </c>
      <c r="L42" s="2132">
        <v>122021795</v>
      </c>
      <c r="M42" s="2134" t="s">
        <v>1486</v>
      </c>
      <c r="N42" s="2135" t="s">
        <v>1487</v>
      </c>
      <c r="O42" s="2132">
        <v>1206980001</v>
      </c>
      <c r="P42" s="2134" t="s">
        <v>1476</v>
      </c>
      <c r="Q42" s="2136">
        <v>109150</v>
      </c>
      <c r="R42" s="271"/>
    </row>
    <row r="43" spans="1:18" ht="15.75" x14ac:dyDescent="0.25">
      <c r="A43" s="2128">
        <v>10</v>
      </c>
      <c r="B43" s="2128">
        <v>100</v>
      </c>
      <c r="C43" s="2128">
        <v>12</v>
      </c>
      <c r="D43" s="2129" t="s">
        <v>1469</v>
      </c>
      <c r="E43" s="2129" t="s">
        <v>483</v>
      </c>
      <c r="F43" s="2129" t="s">
        <v>1470</v>
      </c>
      <c r="G43" s="2128" t="s">
        <v>1484</v>
      </c>
      <c r="H43" s="2130">
        <v>44980</v>
      </c>
      <c r="I43" s="2131">
        <v>10332</v>
      </c>
      <c r="J43" s="2132" t="s">
        <v>1472</v>
      </c>
      <c r="K43" s="2133" t="s">
        <v>1485</v>
      </c>
      <c r="L43" s="2132">
        <v>122021795</v>
      </c>
      <c r="M43" s="2134" t="s">
        <v>1486</v>
      </c>
      <c r="N43" s="2135" t="s">
        <v>1487</v>
      </c>
      <c r="O43" s="2132">
        <v>1206980001</v>
      </c>
      <c r="P43" s="2134" t="s">
        <v>1476</v>
      </c>
      <c r="Q43" s="2136">
        <v>109150</v>
      </c>
      <c r="R43" s="271"/>
    </row>
    <row r="44" spans="1:18" ht="15.75" x14ac:dyDescent="0.25">
      <c r="A44" s="2128">
        <v>10</v>
      </c>
      <c r="B44" s="2128">
        <v>100</v>
      </c>
      <c r="C44" s="2128">
        <v>12</v>
      </c>
      <c r="D44" s="2129" t="s">
        <v>1469</v>
      </c>
      <c r="E44" s="2129" t="s">
        <v>483</v>
      </c>
      <c r="F44" s="2129" t="s">
        <v>1470</v>
      </c>
      <c r="G44" s="2128" t="s">
        <v>1484</v>
      </c>
      <c r="H44" s="2130">
        <v>44980</v>
      </c>
      <c r="I44" s="2131">
        <v>10333</v>
      </c>
      <c r="J44" s="2132" t="s">
        <v>1472</v>
      </c>
      <c r="K44" s="2133" t="s">
        <v>1485</v>
      </c>
      <c r="L44" s="2132">
        <v>122021795</v>
      </c>
      <c r="M44" s="2134" t="s">
        <v>1486</v>
      </c>
      <c r="N44" s="2135" t="s">
        <v>1487</v>
      </c>
      <c r="O44" s="2132">
        <v>1206980001</v>
      </c>
      <c r="P44" s="2134" t="s">
        <v>1476</v>
      </c>
      <c r="Q44" s="2136">
        <v>109150</v>
      </c>
      <c r="R44" s="271"/>
    </row>
    <row r="45" spans="1:18" ht="15.75" x14ac:dyDescent="0.25">
      <c r="A45" s="2128">
        <v>10</v>
      </c>
      <c r="B45" s="2128">
        <v>100</v>
      </c>
      <c r="C45" s="2128">
        <v>12</v>
      </c>
      <c r="D45" s="2129" t="s">
        <v>1469</v>
      </c>
      <c r="E45" s="2129" t="s">
        <v>483</v>
      </c>
      <c r="F45" s="2129" t="s">
        <v>1470</v>
      </c>
      <c r="G45" s="2128" t="s">
        <v>1484</v>
      </c>
      <c r="H45" s="2130">
        <v>44980</v>
      </c>
      <c r="I45" s="2131">
        <v>10334</v>
      </c>
      <c r="J45" s="2132" t="s">
        <v>1472</v>
      </c>
      <c r="K45" s="2133" t="s">
        <v>1485</v>
      </c>
      <c r="L45" s="2132">
        <v>122021795</v>
      </c>
      <c r="M45" s="2134" t="s">
        <v>1486</v>
      </c>
      <c r="N45" s="2135" t="s">
        <v>1487</v>
      </c>
      <c r="O45" s="2132">
        <v>1206980001</v>
      </c>
      <c r="P45" s="2134" t="s">
        <v>1476</v>
      </c>
      <c r="Q45" s="2136">
        <v>109150</v>
      </c>
      <c r="R45" s="271"/>
    </row>
    <row r="46" spans="1:18" ht="15.75" x14ac:dyDescent="0.25">
      <c r="A46" s="2128">
        <v>10</v>
      </c>
      <c r="B46" s="2128">
        <v>100</v>
      </c>
      <c r="C46" s="2128">
        <v>12</v>
      </c>
      <c r="D46" s="2129" t="s">
        <v>1469</v>
      </c>
      <c r="E46" s="2129" t="s">
        <v>483</v>
      </c>
      <c r="F46" s="2129" t="s">
        <v>1470</v>
      </c>
      <c r="G46" s="2128" t="s">
        <v>1484</v>
      </c>
      <c r="H46" s="2130">
        <v>44980</v>
      </c>
      <c r="I46" s="2131">
        <v>10335</v>
      </c>
      <c r="J46" s="2132" t="s">
        <v>1472</v>
      </c>
      <c r="K46" s="2133" t="s">
        <v>1485</v>
      </c>
      <c r="L46" s="2132">
        <v>122021795</v>
      </c>
      <c r="M46" s="2134" t="s">
        <v>1486</v>
      </c>
      <c r="N46" s="2135" t="s">
        <v>1487</v>
      </c>
      <c r="O46" s="2132">
        <v>1206980001</v>
      </c>
      <c r="P46" s="2134" t="s">
        <v>1476</v>
      </c>
      <c r="Q46" s="2136">
        <v>109150</v>
      </c>
      <c r="R46" s="271"/>
    </row>
    <row r="47" spans="1:18" ht="15.75" x14ac:dyDescent="0.25">
      <c r="A47" s="2128">
        <v>10</v>
      </c>
      <c r="B47" s="2128">
        <v>100</v>
      </c>
      <c r="C47" s="2128">
        <v>12</v>
      </c>
      <c r="D47" s="2129" t="s">
        <v>1469</v>
      </c>
      <c r="E47" s="2129" t="s">
        <v>483</v>
      </c>
      <c r="F47" s="2129" t="s">
        <v>1470</v>
      </c>
      <c r="G47" s="2128" t="s">
        <v>1484</v>
      </c>
      <c r="H47" s="2130">
        <v>44980</v>
      </c>
      <c r="I47" s="2131">
        <v>10336</v>
      </c>
      <c r="J47" s="2132" t="s">
        <v>1472</v>
      </c>
      <c r="K47" s="2133" t="s">
        <v>1485</v>
      </c>
      <c r="L47" s="2132">
        <v>122021795</v>
      </c>
      <c r="M47" s="2134" t="s">
        <v>1486</v>
      </c>
      <c r="N47" s="2135" t="s">
        <v>1487</v>
      </c>
      <c r="O47" s="2132">
        <v>1206980001</v>
      </c>
      <c r="P47" s="2134" t="s">
        <v>1476</v>
      </c>
      <c r="Q47" s="2136">
        <v>109150</v>
      </c>
      <c r="R47" s="271"/>
    </row>
    <row r="48" spans="1:18" ht="15.75" x14ac:dyDescent="0.25">
      <c r="A48" s="2128">
        <v>10</v>
      </c>
      <c r="B48" s="2128">
        <v>100</v>
      </c>
      <c r="C48" s="2128">
        <v>12</v>
      </c>
      <c r="D48" s="2129" t="s">
        <v>1469</v>
      </c>
      <c r="E48" s="2129" t="s">
        <v>483</v>
      </c>
      <c r="F48" s="2129" t="s">
        <v>1470</v>
      </c>
      <c r="G48" s="2128" t="s">
        <v>1484</v>
      </c>
      <c r="H48" s="2130">
        <v>44980</v>
      </c>
      <c r="I48" s="2131">
        <v>10337</v>
      </c>
      <c r="J48" s="2132" t="s">
        <v>1472</v>
      </c>
      <c r="K48" s="2133" t="s">
        <v>1485</v>
      </c>
      <c r="L48" s="2132">
        <v>122021795</v>
      </c>
      <c r="M48" s="2134" t="s">
        <v>1486</v>
      </c>
      <c r="N48" s="2135" t="s">
        <v>1487</v>
      </c>
      <c r="O48" s="2132">
        <v>1206980001</v>
      </c>
      <c r="P48" s="2134" t="s">
        <v>1476</v>
      </c>
      <c r="Q48" s="2136">
        <v>109150</v>
      </c>
      <c r="R48" s="271"/>
    </row>
    <row r="49" spans="1:18" ht="15.75" x14ac:dyDescent="0.25">
      <c r="A49" s="2128">
        <v>10</v>
      </c>
      <c r="B49" s="2128">
        <v>100</v>
      </c>
      <c r="C49" s="2128">
        <v>12</v>
      </c>
      <c r="D49" s="2129" t="s">
        <v>1469</v>
      </c>
      <c r="E49" s="2129" t="s">
        <v>483</v>
      </c>
      <c r="F49" s="2129" t="s">
        <v>1470</v>
      </c>
      <c r="G49" s="2128" t="s">
        <v>1484</v>
      </c>
      <c r="H49" s="2130">
        <v>44980</v>
      </c>
      <c r="I49" s="2131">
        <v>10338</v>
      </c>
      <c r="J49" s="2132" t="s">
        <v>1472</v>
      </c>
      <c r="K49" s="2133" t="s">
        <v>1485</v>
      </c>
      <c r="L49" s="2132">
        <v>122021795</v>
      </c>
      <c r="M49" s="2134" t="s">
        <v>1486</v>
      </c>
      <c r="N49" s="2135" t="s">
        <v>1487</v>
      </c>
      <c r="O49" s="2132">
        <v>1206980001</v>
      </c>
      <c r="P49" s="2134" t="s">
        <v>1476</v>
      </c>
      <c r="Q49" s="2136">
        <v>109150</v>
      </c>
      <c r="R49" s="271"/>
    </row>
    <row r="50" spans="1:18" ht="15.75" x14ac:dyDescent="0.25">
      <c r="A50" s="2128">
        <v>10</v>
      </c>
      <c r="B50" s="2128">
        <v>100</v>
      </c>
      <c r="C50" s="2128">
        <v>12</v>
      </c>
      <c r="D50" s="2129" t="s">
        <v>1469</v>
      </c>
      <c r="E50" s="2129" t="s">
        <v>483</v>
      </c>
      <c r="F50" s="2129" t="s">
        <v>1470</v>
      </c>
      <c r="G50" s="2128" t="s">
        <v>1484</v>
      </c>
      <c r="H50" s="2130">
        <v>44980</v>
      </c>
      <c r="I50" s="2131">
        <v>10339</v>
      </c>
      <c r="J50" s="2132" t="s">
        <v>1472</v>
      </c>
      <c r="K50" s="2133" t="s">
        <v>1485</v>
      </c>
      <c r="L50" s="2132">
        <v>122021795</v>
      </c>
      <c r="M50" s="2134" t="s">
        <v>1486</v>
      </c>
      <c r="N50" s="2135" t="s">
        <v>1487</v>
      </c>
      <c r="O50" s="2132">
        <v>1206980001</v>
      </c>
      <c r="P50" s="2134" t="s">
        <v>1476</v>
      </c>
      <c r="Q50" s="2136">
        <v>109150</v>
      </c>
      <c r="R50" s="271"/>
    </row>
    <row r="51" spans="1:18" ht="15.75" x14ac:dyDescent="0.25">
      <c r="A51" s="2128">
        <v>10</v>
      </c>
      <c r="B51" s="2128">
        <v>100</v>
      </c>
      <c r="C51" s="2128">
        <v>12</v>
      </c>
      <c r="D51" s="2129" t="s">
        <v>1469</v>
      </c>
      <c r="E51" s="2129" t="s">
        <v>483</v>
      </c>
      <c r="F51" s="2129" t="s">
        <v>1470</v>
      </c>
      <c r="G51" s="2128" t="s">
        <v>1484</v>
      </c>
      <c r="H51" s="2130">
        <v>44980</v>
      </c>
      <c r="I51" s="2131">
        <v>10340</v>
      </c>
      <c r="J51" s="2132" t="s">
        <v>1472</v>
      </c>
      <c r="K51" s="2133" t="s">
        <v>1485</v>
      </c>
      <c r="L51" s="2132">
        <v>122021795</v>
      </c>
      <c r="M51" s="2134" t="s">
        <v>1486</v>
      </c>
      <c r="N51" s="2135" t="s">
        <v>1487</v>
      </c>
      <c r="O51" s="2132">
        <v>1206980001</v>
      </c>
      <c r="P51" s="2134" t="s">
        <v>1476</v>
      </c>
      <c r="Q51" s="2136">
        <v>109150</v>
      </c>
      <c r="R51" s="271"/>
    </row>
    <row r="52" spans="1:18" ht="15.75" x14ac:dyDescent="0.25">
      <c r="A52" s="2128">
        <v>10</v>
      </c>
      <c r="B52" s="2128">
        <v>100</v>
      </c>
      <c r="C52" s="2128">
        <v>12</v>
      </c>
      <c r="D52" s="2129" t="s">
        <v>1469</v>
      </c>
      <c r="E52" s="2129" t="s">
        <v>483</v>
      </c>
      <c r="F52" s="2129" t="s">
        <v>1470</v>
      </c>
      <c r="G52" s="2128" t="s">
        <v>1484</v>
      </c>
      <c r="H52" s="2130">
        <v>44980</v>
      </c>
      <c r="I52" s="2131">
        <v>10341</v>
      </c>
      <c r="J52" s="2132" t="s">
        <v>1472</v>
      </c>
      <c r="K52" s="2133" t="s">
        <v>1485</v>
      </c>
      <c r="L52" s="2132">
        <v>122021795</v>
      </c>
      <c r="M52" s="2134" t="s">
        <v>1486</v>
      </c>
      <c r="N52" s="2135" t="s">
        <v>1487</v>
      </c>
      <c r="O52" s="2132">
        <v>1206980001</v>
      </c>
      <c r="P52" s="2134" t="s">
        <v>1476</v>
      </c>
      <c r="Q52" s="2136">
        <v>109150</v>
      </c>
      <c r="R52" s="271"/>
    </row>
    <row r="53" spans="1:18" ht="15.75" x14ac:dyDescent="0.25">
      <c r="A53" s="2128">
        <v>10</v>
      </c>
      <c r="B53" s="2128">
        <v>100</v>
      </c>
      <c r="C53" s="2128">
        <v>12</v>
      </c>
      <c r="D53" s="2129" t="s">
        <v>1469</v>
      </c>
      <c r="E53" s="2129" t="s">
        <v>483</v>
      </c>
      <c r="F53" s="2129" t="s">
        <v>1470</v>
      </c>
      <c r="G53" s="2128" t="s">
        <v>1484</v>
      </c>
      <c r="H53" s="2130">
        <v>44980</v>
      </c>
      <c r="I53" s="2131">
        <v>10342</v>
      </c>
      <c r="J53" s="2132" t="s">
        <v>1472</v>
      </c>
      <c r="K53" s="2133" t="s">
        <v>1485</v>
      </c>
      <c r="L53" s="2132">
        <v>122021795</v>
      </c>
      <c r="M53" s="2134" t="s">
        <v>1486</v>
      </c>
      <c r="N53" s="2135" t="s">
        <v>1487</v>
      </c>
      <c r="O53" s="2132">
        <v>1206980001</v>
      </c>
      <c r="P53" s="2134" t="s">
        <v>1476</v>
      </c>
      <c r="Q53" s="2136">
        <v>109150</v>
      </c>
      <c r="R53" s="271"/>
    </row>
    <row r="54" spans="1:18" ht="15.75" x14ac:dyDescent="0.25">
      <c r="A54" s="2128">
        <v>10</v>
      </c>
      <c r="B54" s="2128">
        <v>100</v>
      </c>
      <c r="C54" s="2128">
        <v>12</v>
      </c>
      <c r="D54" s="2129" t="s">
        <v>1469</v>
      </c>
      <c r="E54" s="2129" t="s">
        <v>483</v>
      </c>
      <c r="F54" s="2129" t="s">
        <v>1470</v>
      </c>
      <c r="G54" s="2128" t="s">
        <v>1484</v>
      </c>
      <c r="H54" s="2130">
        <v>44980</v>
      </c>
      <c r="I54" s="2131">
        <v>10343</v>
      </c>
      <c r="J54" s="2132" t="s">
        <v>1472</v>
      </c>
      <c r="K54" s="2133" t="s">
        <v>1485</v>
      </c>
      <c r="L54" s="2132">
        <v>122021795</v>
      </c>
      <c r="M54" s="2134" t="s">
        <v>1486</v>
      </c>
      <c r="N54" s="2135" t="s">
        <v>1487</v>
      </c>
      <c r="O54" s="2132">
        <v>1206980001</v>
      </c>
      <c r="P54" s="2134" t="s">
        <v>1476</v>
      </c>
      <c r="Q54" s="2136">
        <v>109150</v>
      </c>
      <c r="R54" s="271"/>
    </row>
    <row r="55" spans="1:18" ht="15.75" x14ac:dyDescent="0.25">
      <c r="A55" s="2128">
        <v>10</v>
      </c>
      <c r="B55" s="2128">
        <v>100</v>
      </c>
      <c r="C55" s="2128">
        <v>12</v>
      </c>
      <c r="D55" s="2129" t="s">
        <v>1469</v>
      </c>
      <c r="E55" s="2129" t="s">
        <v>483</v>
      </c>
      <c r="F55" s="2129" t="s">
        <v>1470</v>
      </c>
      <c r="G55" s="2128" t="s">
        <v>1484</v>
      </c>
      <c r="H55" s="2130">
        <v>44980</v>
      </c>
      <c r="I55" s="2131">
        <v>10344</v>
      </c>
      <c r="J55" s="2132" t="s">
        <v>1472</v>
      </c>
      <c r="K55" s="2133" t="s">
        <v>1485</v>
      </c>
      <c r="L55" s="2132">
        <v>122021795</v>
      </c>
      <c r="M55" s="2134" t="s">
        <v>1486</v>
      </c>
      <c r="N55" s="2135" t="s">
        <v>1487</v>
      </c>
      <c r="O55" s="2132">
        <v>1206980001</v>
      </c>
      <c r="P55" s="2134" t="s">
        <v>1476</v>
      </c>
      <c r="Q55" s="2136">
        <v>109150</v>
      </c>
      <c r="R55" s="271"/>
    </row>
    <row r="56" spans="1:18" ht="15.75" x14ac:dyDescent="0.25">
      <c r="A56" s="2128">
        <v>10</v>
      </c>
      <c r="B56" s="2128">
        <v>100</v>
      </c>
      <c r="C56" s="2128">
        <v>12</v>
      </c>
      <c r="D56" s="2129" t="s">
        <v>1469</v>
      </c>
      <c r="E56" s="2129" t="s">
        <v>483</v>
      </c>
      <c r="F56" s="2129" t="s">
        <v>1470</v>
      </c>
      <c r="G56" s="2128" t="s">
        <v>1484</v>
      </c>
      <c r="H56" s="2130">
        <v>44980</v>
      </c>
      <c r="I56" s="2131">
        <v>10345</v>
      </c>
      <c r="J56" s="2132" t="s">
        <v>1472</v>
      </c>
      <c r="K56" s="2133" t="s">
        <v>1485</v>
      </c>
      <c r="L56" s="2132">
        <v>122021795</v>
      </c>
      <c r="M56" s="2134" t="s">
        <v>1486</v>
      </c>
      <c r="N56" s="2135" t="s">
        <v>1487</v>
      </c>
      <c r="O56" s="2132">
        <v>1206980001</v>
      </c>
      <c r="P56" s="2134" t="s">
        <v>1476</v>
      </c>
      <c r="Q56" s="2136">
        <v>109150</v>
      </c>
      <c r="R56" s="271"/>
    </row>
    <row r="57" spans="1:18" ht="15.75" x14ac:dyDescent="0.25">
      <c r="A57" s="2128">
        <v>10</v>
      </c>
      <c r="B57" s="2128">
        <v>100</v>
      </c>
      <c r="C57" s="2128">
        <v>12</v>
      </c>
      <c r="D57" s="2129" t="s">
        <v>1469</v>
      </c>
      <c r="E57" s="2129" t="s">
        <v>483</v>
      </c>
      <c r="F57" s="2129" t="s">
        <v>1470</v>
      </c>
      <c r="G57" s="2128" t="s">
        <v>1484</v>
      </c>
      <c r="H57" s="2130">
        <v>44980</v>
      </c>
      <c r="I57" s="2131">
        <v>10346</v>
      </c>
      <c r="J57" s="2132" t="s">
        <v>1472</v>
      </c>
      <c r="K57" s="2133" t="s">
        <v>1485</v>
      </c>
      <c r="L57" s="2132">
        <v>122021795</v>
      </c>
      <c r="M57" s="2134" t="s">
        <v>1486</v>
      </c>
      <c r="N57" s="2135" t="s">
        <v>1487</v>
      </c>
      <c r="O57" s="2132">
        <v>1206980001</v>
      </c>
      <c r="P57" s="2134" t="s">
        <v>1476</v>
      </c>
      <c r="Q57" s="2136">
        <v>109150</v>
      </c>
      <c r="R57" s="271"/>
    </row>
    <row r="58" spans="1:18" ht="15.75" x14ac:dyDescent="0.25">
      <c r="A58" s="2128">
        <v>10</v>
      </c>
      <c r="B58" s="2128">
        <v>100</v>
      </c>
      <c r="C58" s="2128">
        <v>12</v>
      </c>
      <c r="D58" s="2129" t="s">
        <v>1469</v>
      </c>
      <c r="E58" s="2129" t="s">
        <v>483</v>
      </c>
      <c r="F58" s="2129" t="s">
        <v>1470</v>
      </c>
      <c r="G58" s="2128" t="s">
        <v>1484</v>
      </c>
      <c r="H58" s="2130">
        <v>44980</v>
      </c>
      <c r="I58" s="2131">
        <v>10347</v>
      </c>
      <c r="J58" s="2132" t="s">
        <v>1472</v>
      </c>
      <c r="K58" s="2133" t="s">
        <v>1485</v>
      </c>
      <c r="L58" s="2132">
        <v>122021795</v>
      </c>
      <c r="M58" s="2134" t="s">
        <v>1486</v>
      </c>
      <c r="N58" s="2135" t="s">
        <v>1487</v>
      </c>
      <c r="O58" s="2132">
        <v>1206980001</v>
      </c>
      <c r="P58" s="2134" t="s">
        <v>1476</v>
      </c>
      <c r="Q58" s="2136">
        <v>109150</v>
      </c>
      <c r="R58" s="271"/>
    </row>
    <row r="59" spans="1:18" ht="15.75" x14ac:dyDescent="0.25">
      <c r="A59" s="2128">
        <v>10</v>
      </c>
      <c r="B59" s="2128">
        <v>100</v>
      </c>
      <c r="C59" s="2128">
        <v>12</v>
      </c>
      <c r="D59" s="2129" t="s">
        <v>1469</v>
      </c>
      <c r="E59" s="2129" t="s">
        <v>483</v>
      </c>
      <c r="F59" s="2129" t="s">
        <v>1470</v>
      </c>
      <c r="G59" s="2128" t="s">
        <v>1484</v>
      </c>
      <c r="H59" s="2130">
        <v>44980</v>
      </c>
      <c r="I59" s="2131">
        <v>10348</v>
      </c>
      <c r="J59" s="2132" t="s">
        <v>1472</v>
      </c>
      <c r="K59" s="2133" t="s">
        <v>1485</v>
      </c>
      <c r="L59" s="2132">
        <v>122021795</v>
      </c>
      <c r="M59" s="2134" t="s">
        <v>1486</v>
      </c>
      <c r="N59" s="2135" t="s">
        <v>1487</v>
      </c>
      <c r="O59" s="2132">
        <v>1206980001</v>
      </c>
      <c r="P59" s="2134" t="s">
        <v>1476</v>
      </c>
      <c r="Q59" s="2136">
        <v>109150</v>
      </c>
      <c r="R59" s="271"/>
    </row>
    <row r="60" spans="1:18" ht="15.75" x14ac:dyDescent="0.25">
      <c r="A60" s="2128">
        <v>10</v>
      </c>
      <c r="B60" s="2128">
        <v>100</v>
      </c>
      <c r="C60" s="2128">
        <v>12</v>
      </c>
      <c r="D60" s="2129" t="s">
        <v>1469</v>
      </c>
      <c r="E60" s="2129" t="s">
        <v>483</v>
      </c>
      <c r="F60" s="2129" t="s">
        <v>1470</v>
      </c>
      <c r="G60" s="2128" t="s">
        <v>1484</v>
      </c>
      <c r="H60" s="2130">
        <v>44980</v>
      </c>
      <c r="I60" s="2131">
        <v>10349</v>
      </c>
      <c r="J60" s="2132" t="s">
        <v>1472</v>
      </c>
      <c r="K60" s="2133" t="s">
        <v>1485</v>
      </c>
      <c r="L60" s="2132">
        <v>122021795</v>
      </c>
      <c r="M60" s="2134" t="s">
        <v>1486</v>
      </c>
      <c r="N60" s="2135" t="s">
        <v>1487</v>
      </c>
      <c r="O60" s="2132">
        <v>1206980001</v>
      </c>
      <c r="P60" s="2134" t="s">
        <v>1476</v>
      </c>
      <c r="Q60" s="2136">
        <v>109150</v>
      </c>
      <c r="R60" s="271"/>
    </row>
    <row r="61" spans="1:18" ht="15.75" x14ac:dyDescent="0.25">
      <c r="A61" s="2128">
        <v>10</v>
      </c>
      <c r="B61" s="2128">
        <v>100</v>
      </c>
      <c r="C61" s="2128">
        <v>12</v>
      </c>
      <c r="D61" s="2129" t="s">
        <v>1469</v>
      </c>
      <c r="E61" s="2129" t="s">
        <v>483</v>
      </c>
      <c r="F61" s="2129" t="s">
        <v>1470</v>
      </c>
      <c r="G61" s="2128" t="s">
        <v>1484</v>
      </c>
      <c r="H61" s="2130">
        <v>44980</v>
      </c>
      <c r="I61" s="2131">
        <v>10350</v>
      </c>
      <c r="J61" s="2132" t="s">
        <v>1472</v>
      </c>
      <c r="K61" s="2133" t="s">
        <v>1485</v>
      </c>
      <c r="L61" s="2132">
        <v>122021795</v>
      </c>
      <c r="M61" s="2134" t="s">
        <v>1486</v>
      </c>
      <c r="N61" s="2135" t="s">
        <v>1487</v>
      </c>
      <c r="O61" s="2132">
        <v>1206980001</v>
      </c>
      <c r="P61" s="2134" t="s">
        <v>1476</v>
      </c>
      <c r="Q61" s="2136">
        <v>109150</v>
      </c>
      <c r="R61" s="271"/>
    </row>
    <row r="62" spans="1:18" ht="15.75" x14ac:dyDescent="0.25">
      <c r="A62" s="2128">
        <v>10</v>
      </c>
      <c r="B62" s="2128">
        <v>100</v>
      </c>
      <c r="C62" s="2128">
        <v>12</v>
      </c>
      <c r="D62" s="2129" t="s">
        <v>1469</v>
      </c>
      <c r="E62" s="2129" t="s">
        <v>483</v>
      </c>
      <c r="F62" s="2129" t="s">
        <v>1470</v>
      </c>
      <c r="G62" s="2128" t="s">
        <v>1484</v>
      </c>
      <c r="H62" s="2130">
        <v>44980</v>
      </c>
      <c r="I62" s="2131">
        <v>10351</v>
      </c>
      <c r="J62" s="2132" t="s">
        <v>1472</v>
      </c>
      <c r="K62" s="2133" t="s">
        <v>1485</v>
      </c>
      <c r="L62" s="2132">
        <v>122021795</v>
      </c>
      <c r="M62" s="2134" t="s">
        <v>1486</v>
      </c>
      <c r="N62" s="2135" t="s">
        <v>1487</v>
      </c>
      <c r="O62" s="2132">
        <v>1206980001</v>
      </c>
      <c r="P62" s="2134" t="s">
        <v>1476</v>
      </c>
      <c r="Q62" s="2136">
        <v>109150</v>
      </c>
      <c r="R62" s="271"/>
    </row>
    <row r="63" spans="1:18" ht="15.75" x14ac:dyDescent="0.25">
      <c r="A63" s="2128">
        <v>10</v>
      </c>
      <c r="B63" s="2128">
        <v>100</v>
      </c>
      <c r="C63" s="2128">
        <v>12</v>
      </c>
      <c r="D63" s="2129" t="s">
        <v>1469</v>
      </c>
      <c r="E63" s="2129" t="s">
        <v>483</v>
      </c>
      <c r="F63" s="2129" t="s">
        <v>1470</v>
      </c>
      <c r="G63" s="2128" t="s">
        <v>1484</v>
      </c>
      <c r="H63" s="2130">
        <v>44980</v>
      </c>
      <c r="I63" s="2131">
        <v>10352</v>
      </c>
      <c r="J63" s="2132" t="s">
        <v>1472</v>
      </c>
      <c r="K63" s="2133" t="s">
        <v>1485</v>
      </c>
      <c r="L63" s="2132">
        <v>122021795</v>
      </c>
      <c r="M63" s="2134" t="s">
        <v>1486</v>
      </c>
      <c r="N63" s="2135" t="s">
        <v>1487</v>
      </c>
      <c r="O63" s="2132">
        <v>1206980001</v>
      </c>
      <c r="P63" s="2134" t="s">
        <v>1476</v>
      </c>
      <c r="Q63" s="2136">
        <v>109150</v>
      </c>
      <c r="R63" s="271"/>
    </row>
    <row r="64" spans="1:18" ht="15.75" x14ac:dyDescent="0.25">
      <c r="A64" s="2128">
        <v>10</v>
      </c>
      <c r="B64" s="2128">
        <v>100</v>
      </c>
      <c r="C64" s="2128">
        <v>12</v>
      </c>
      <c r="D64" s="2129" t="s">
        <v>1469</v>
      </c>
      <c r="E64" s="2129" t="s">
        <v>483</v>
      </c>
      <c r="F64" s="2129" t="s">
        <v>1470</v>
      </c>
      <c r="G64" s="2128" t="s">
        <v>1484</v>
      </c>
      <c r="H64" s="2130">
        <v>44980</v>
      </c>
      <c r="I64" s="2131">
        <v>10353</v>
      </c>
      <c r="J64" s="2132" t="s">
        <v>1472</v>
      </c>
      <c r="K64" s="2133" t="s">
        <v>1485</v>
      </c>
      <c r="L64" s="2132">
        <v>122021795</v>
      </c>
      <c r="M64" s="2134" t="s">
        <v>1486</v>
      </c>
      <c r="N64" s="2135" t="s">
        <v>1487</v>
      </c>
      <c r="O64" s="2132">
        <v>1206980001</v>
      </c>
      <c r="P64" s="2134" t="s">
        <v>1476</v>
      </c>
      <c r="Q64" s="2136">
        <v>109150</v>
      </c>
      <c r="R64" s="271"/>
    </row>
    <row r="65" spans="1:18" ht="15.75" x14ac:dyDescent="0.25">
      <c r="A65" s="2128">
        <v>10</v>
      </c>
      <c r="B65" s="2128">
        <v>100</v>
      </c>
      <c r="C65" s="2128">
        <v>12</v>
      </c>
      <c r="D65" s="2129" t="s">
        <v>1469</v>
      </c>
      <c r="E65" s="2129" t="s">
        <v>483</v>
      </c>
      <c r="F65" s="2129" t="s">
        <v>1470</v>
      </c>
      <c r="G65" s="2128" t="s">
        <v>1484</v>
      </c>
      <c r="H65" s="2130">
        <v>44980</v>
      </c>
      <c r="I65" s="2131">
        <v>10354</v>
      </c>
      <c r="J65" s="2132" t="s">
        <v>1472</v>
      </c>
      <c r="K65" s="2133" t="s">
        <v>1485</v>
      </c>
      <c r="L65" s="2132">
        <v>122021795</v>
      </c>
      <c r="M65" s="2134" t="s">
        <v>1486</v>
      </c>
      <c r="N65" s="2135" t="s">
        <v>1487</v>
      </c>
      <c r="O65" s="2132">
        <v>1206980001</v>
      </c>
      <c r="P65" s="2134" t="s">
        <v>1476</v>
      </c>
      <c r="Q65" s="2136">
        <v>109150</v>
      </c>
      <c r="R65" s="271"/>
    </row>
    <row r="66" spans="1:18" ht="15.75" x14ac:dyDescent="0.25">
      <c r="A66" s="2128">
        <v>10</v>
      </c>
      <c r="B66" s="2128">
        <v>100</v>
      </c>
      <c r="C66" s="2128">
        <v>12</v>
      </c>
      <c r="D66" s="2129" t="s">
        <v>1469</v>
      </c>
      <c r="E66" s="2129" t="s">
        <v>483</v>
      </c>
      <c r="F66" s="2129" t="s">
        <v>1470</v>
      </c>
      <c r="G66" s="2128" t="s">
        <v>1484</v>
      </c>
      <c r="H66" s="2130">
        <v>44980</v>
      </c>
      <c r="I66" s="2131">
        <v>10355</v>
      </c>
      <c r="J66" s="2132" t="s">
        <v>1472</v>
      </c>
      <c r="K66" s="2133" t="s">
        <v>1485</v>
      </c>
      <c r="L66" s="2132">
        <v>122021795</v>
      </c>
      <c r="M66" s="2134" t="s">
        <v>1486</v>
      </c>
      <c r="N66" s="2135" t="s">
        <v>1487</v>
      </c>
      <c r="O66" s="2132">
        <v>1206980001</v>
      </c>
      <c r="P66" s="2134" t="s">
        <v>1476</v>
      </c>
      <c r="Q66" s="2136">
        <v>109150</v>
      </c>
      <c r="R66" s="271"/>
    </row>
    <row r="67" spans="1:18" ht="15.75" x14ac:dyDescent="0.25">
      <c r="A67" s="2128">
        <v>10</v>
      </c>
      <c r="B67" s="2128">
        <v>100</v>
      </c>
      <c r="C67" s="2128">
        <v>12</v>
      </c>
      <c r="D67" s="2129" t="s">
        <v>1469</v>
      </c>
      <c r="E67" s="2129" t="s">
        <v>483</v>
      </c>
      <c r="F67" s="2129" t="s">
        <v>1470</v>
      </c>
      <c r="G67" s="2128" t="s">
        <v>1484</v>
      </c>
      <c r="H67" s="2130">
        <v>44980</v>
      </c>
      <c r="I67" s="2131">
        <v>10356</v>
      </c>
      <c r="J67" s="2132" t="s">
        <v>1472</v>
      </c>
      <c r="K67" s="2133" t="s">
        <v>1485</v>
      </c>
      <c r="L67" s="2132">
        <v>122021795</v>
      </c>
      <c r="M67" s="2134" t="s">
        <v>1486</v>
      </c>
      <c r="N67" s="2135" t="s">
        <v>1487</v>
      </c>
      <c r="O67" s="2132">
        <v>1206980001</v>
      </c>
      <c r="P67" s="2134" t="s">
        <v>1476</v>
      </c>
      <c r="Q67" s="2136">
        <v>109150</v>
      </c>
      <c r="R67" s="271"/>
    </row>
    <row r="68" spans="1:18" ht="15.75" x14ac:dyDescent="0.25">
      <c r="A68" s="2128">
        <v>10</v>
      </c>
      <c r="B68" s="2128">
        <v>100</v>
      </c>
      <c r="C68" s="2128">
        <v>12</v>
      </c>
      <c r="D68" s="2129" t="s">
        <v>1469</v>
      </c>
      <c r="E68" s="2129" t="s">
        <v>483</v>
      </c>
      <c r="F68" s="2129" t="s">
        <v>1470</v>
      </c>
      <c r="G68" s="2128" t="s">
        <v>1484</v>
      </c>
      <c r="H68" s="2130">
        <v>45190</v>
      </c>
      <c r="I68" s="2131" t="s">
        <v>1489</v>
      </c>
      <c r="J68" s="2132" t="s">
        <v>1472</v>
      </c>
      <c r="K68" s="2133" t="s">
        <v>1485</v>
      </c>
      <c r="L68" s="2132">
        <v>122021795</v>
      </c>
      <c r="M68" s="2134" t="s">
        <v>1486</v>
      </c>
      <c r="N68" s="2135" t="s">
        <v>1490</v>
      </c>
      <c r="O68" s="2132" t="s">
        <v>1488</v>
      </c>
      <c r="P68" s="2134" t="s">
        <v>1476</v>
      </c>
      <c r="Q68" s="2138">
        <v>222430</v>
      </c>
      <c r="R68" s="271"/>
    </row>
    <row r="69" spans="1:18" ht="15.75" x14ac:dyDescent="0.25">
      <c r="A69" s="2128">
        <v>10</v>
      </c>
      <c r="B69" s="2128">
        <v>100</v>
      </c>
      <c r="C69" s="2128">
        <v>12</v>
      </c>
      <c r="D69" s="2129" t="s">
        <v>1469</v>
      </c>
      <c r="E69" s="2129" t="s">
        <v>483</v>
      </c>
      <c r="F69" s="2129" t="s">
        <v>1470</v>
      </c>
      <c r="G69" s="2128" t="s">
        <v>1484</v>
      </c>
      <c r="H69" s="2130">
        <v>45190</v>
      </c>
      <c r="I69" s="2131" t="s">
        <v>1491</v>
      </c>
      <c r="J69" s="2132" t="s">
        <v>1472</v>
      </c>
      <c r="K69" s="2133" t="s">
        <v>1485</v>
      </c>
      <c r="L69" s="2132">
        <v>122021795</v>
      </c>
      <c r="M69" s="2134" t="s">
        <v>1486</v>
      </c>
      <c r="N69" s="2135" t="s">
        <v>1490</v>
      </c>
      <c r="O69" s="2132">
        <v>1206980001</v>
      </c>
      <c r="P69" s="2134" t="s">
        <v>1476</v>
      </c>
      <c r="Q69" s="2138">
        <v>222430</v>
      </c>
      <c r="R69" s="271"/>
    </row>
    <row r="70" spans="1:18" ht="15.75" x14ac:dyDescent="0.25">
      <c r="A70" s="2128">
        <v>10</v>
      </c>
      <c r="B70" s="2128">
        <v>100</v>
      </c>
      <c r="C70" s="2128">
        <v>12</v>
      </c>
      <c r="D70" s="2129" t="s">
        <v>1469</v>
      </c>
      <c r="E70" s="2129" t="s">
        <v>483</v>
      </c>
      <c r="F70" s="2129" t="s">
        <v>1470</v>
      </c>
      <c r="G70" s="2128" t="s">
        <v>1484</v>
      </c>
      <c r="H70" s="2130">
        <v>45190</v>
      </c>
      <c r="I70" s="2131" t="s">
        <v>1492</v>
      </c>
      <c r="J70" s="2132" t="s">
        <v>1472</v>
      </c>
      <c r="K70" s="2133" t="s">
        <v>1485</v>
      </c>
      <c r="L70" s="2132">
        <v>122021795</v>
      </c>
      <c r="M70" s="2134" t="s">
        <v>1486</v>
      </c>
      <c r="N70" s="2135" t="s">
        <v>1490</v>
      </c>
      <c r="O70" s="2132">
        <v>1206980001</v>
      </c>
      <c r="P70" s="2134" t="s">
        <v>1476</v>
      </c>
      <c r="Q70" s="2138">
        <v>222430</v>
      </c>
      <c r="R70" s="271"/>
    </row>
    <row r="71" spans="1:18" ht="15.75" x14ac:dyDescent="0.25">
      <c r="A71" s="2128">
        <v>10</v>
      </c>
      <c r="B71" s="2128">
        <v>100</v>
      </c>
      <c r="C71" s="2128">
        <v>12</v>
      </c>
      <c r="D71" s="2129" t="s">
        <v>1469</v>
      </c>
      <c r="E71" s="2129" t="s">
        <v>483</v>
      </c>
      <c r="F71" s="2129" t="s">
        <v>1470</v>
      </c>
      <c r="G71" s="2128" t="s">
        <v>1484</v>
      </c>
      <c r="H71" s="2130">
        <v>45190</v>
      </c>
      <c r="I71" s="2131" t="s">
        <v>1493</v>
      </c>
      <c r="J71" s="2132" t="s">
        <v>1472</v>
      </c>
      <c r="K71" s="2133" t="s">
        <v>1485</v>
      </c>
      <c r="L71" s="2132">
        <v>122021795</v>
      </c>
      <c r="M71" s="2134" t="s">
        <v>1486</v>
      </c>
      <c r="N71" s="2135" t="s">
        <v>1490</v>
      </c>
      <c r="O71" s="2132">
        <v>1206980001</v>
      </c>
      <c r="P71" s="2134" t="s">
        <v>1476</v>
      </c>
      <c r="Q71" s="2138">
        <v>222430</v>
      </c>
      <c r="R71" s="271"/>
    </row>
    <row r="72" spans="1:18" ht="15.75" x14ac:dyDescent="0.25">
      <c r="A72" s="2128">
        <v>10</v>
      </c>
      <c r="B72" s="2128">
        <v>100</v>
      </c>
      <c r="C72" s="2128">
        <v>12</v>
      </c>
      <c r="D72" s="2129" t="s">
        <v>1469</v>
      </c>
      <c r="E72" s="2129" t="s">
        <v>483</v>
      </c>
      <c r="F72" s="2129" t="s">
        <v>1470</v>
      </c>
      <c r="G72" s="2128" t="s">
        <v>1484</v>
      </c>
      <c r="H72" s="2130">
        <v>45190</v>
      </c>
      <c r="I72" s="2131" t="s">
        <v>1494</v>
      </c>
      <c r="J72" s="2132" t="s">
        <v>1472</v>
      </c>
      <c r="K72" s="2133" t="s">
        <v>1485</v>
      </c>
      <c r="L72" s="2132">
        <v>122021795</v>
      </c>
      <c r="M72" s="2134" t="s">
        <v>1486</v>
      </c>
      <c r="N72" s="2135" t="s">
        <v>1490</v>
      </c>
      <c r="O72" s="2132">
        <v>1206980001</v>
      </c>
      <c r="P72" s="2134" t="s">
        <v>1476</v>
      </c>
      <c r="Q72" s="2138">
        <v>222430</v>
      </c>
      <c r="R72" s="271"/>
    </row>
    <row r="73" spans="1:18" ht="15.75" x14ac:dyDescent="0.25">
      <c r="A73" s="2128">
        <v>10</v>
      </c>
      <c r="B73" s="2128">
        <v>100</v>
      </c>
      <c r="C73" s="2128">
        <v>12</v>
      </c>
      <c r="D73" s="2129" t="s">
        <v>1469</v>
      </c>
      <c r="E73" s="2129" t="s">
        <v>483</v>
      </c>
      <c r="F73" s="2129" t="s">
        <v>1470</v>
      </c>
      <c r="G73" s="2128" t="s">
        <v>1484</v>
      </c>
      <c r="H73" s="2130">
        <v>45190</v>
      </c>
      <c r="I73" s="2131" t="s">
        <v>1495</v>
      </c>
      <c r="J73" s="2132" t="s">
        <v>1472</v>
      </c>
      <c r="K73" s="2133" t="s">
        <v>1485</v>
      </c>
      <c r="L73" s="2132">
        <v>122021795</v>
      </c>
      <c r="M73" s="2134" t="s">
        <v>1486</v>
      </c>
      <c r="N73" s="2135" t="s">
        <v>1490</v>
      </c>
      <c r="O73" s="2132">
        <v>1206980001</v>
      </c>
      <c r="P73" s="2134" t="s">
        <v>1476</v>
      </c>
      <c r="Q73" s="2138">
        <v>222430</v>
      </c>
      <c r="R73" s="271"/>
    </row>
    <row r="74" spans="1:18" ht="15.75" x14ac:dyDescent="0.25">
      <c r="A74" s="2128">
        <v>10</v>
      </c>
      <c r="B74" s="2128">
        <v>100</v>
      </c>
      <c r="C74" s="2128">
        <v>12</v>
      </c>
      <c r="D74" s="2129" t="s">
        <v>1469</v>
      </c>
      <c r="E74" s="2129" t="s">
        <v>483</v>
      </c>
      <c r="F74" s="2129" t="s">
        <v>1470</v>
      </c>
      <c r="G74" s="2128" t="s">
        <v>1484</v>
      </c>
      <c r="H74" s="2130">
        <v>45190</v>
      </c>
      <c r="I74" s="2131" t="s">
        <v>1496</v>
      </c>
      <c r="J74" s="2132" t="s">
        <v>1472</v>
      </c>
      <c r="K74" s="2133" t="s">
        <v>1485</v>
      </c>
      <c r="L74" s="2132">
        <v>122021795</v>
      </c>
      <c r="M74" s="2134" t="s">
        <v>1486</v>
      </c>
      <c r="N74" s="2135" t="s">
        <v>1490</v>
      </c>
      <c r="O74" s="2132">
        <v>1206980001</v>
      </c>
      <c r="P74" s="2134" t="s">
        <v>1476</v>
      </c>
      <c r="Q74" s="2138">
        <v>222430</v>
      </c>
      <c r="R74" s="271"/>
    </row>
    <row r="75" spans="1:18" ht="15.75" x14ac:dyDescent="0.25">
      <c r="A75" s="2128">
        <v>10</v>
      </c>
      <c r="B75" s="2128">
        <v>100</v>
      </c>
      <c r="C75" s="2128">
        <v>12</v>
      </c>
      <c r="D75" s="2129" t="s">
        <v>1469</v>
      </c>
      <c r="E75" s="2129" t="s">
        <v>483</v>
      </c>
      <c r="F75" s="2129" t="s">
        <v>1470</v>
      </c>
      <c r="G75" s="2128" t="s">
        <v>1484</v>
      </c>
      <c r="H75" s="2130">
        <v>45190</v>
      </c>
      <c r="I75" s="2131" t="s">
        <v>1497</v>
      </c>
      <c r="J75" s="2132" t="s">
        <v>1472</v>
      </c>
      <c r="K75" s="2133" t="s">
        <v>1485</v>
      </c>
      <c r="L75" s="2132">
        <v>122021795</v>
      </c>
      <c r="M75" s="2134" t="s">
        <v>1486</v>
      </c>
      <c r="N75" s="2135" t="s">
        <v>1490</v>
      </c>
      <c r="O75" s="2132">
        <v>1206980001</v>
      </c>
      <c r="P75" s="2134" t="s">
        <v>1476</v>
      </c>
      <c r="Q75" s="2138">
        <v>222430</v>
      </c>
      <c r="R75" s="271"/>
    </row>
    <row r="76" spans="1:18" ht="15.75" x14ac:dyDescent="0.25">
      <c r="A76" s="2128">
        <v>10</v>
      </c>
      <c r="B76" s="2128">
        <v>100</v>
      </c>
      <c r="C76" s="2128">
        <v>12</v>
      </c>
      <c r="D76" s="2129" t="s">
        <v>1469</v>
      </c>
      <c r="E76" s="2129" t="s">
        <v>483</v>
      </c>
      <c r="F76" s="2129" t="s">
        <v>1470</v>
      </c>
      <c r="G76" s="2128" t="s">
        <v>1484</v>
      </c>
      <c r="H76" s="2130">
        <v>45190</v>
      </c>
      <c r="I76" s="2131" t="s">
        <v>1498</v>
      </c>
      <c r="J76" s="2132" t="s">
        <v>1472</v>
      </c>
      <c r="K76" s="2133" t="s">
        <v>1485</v>
      </c>
      <c r="L76" s="2132">
        <v>122021795</v>
      </c>
      <c r="M76" s="2134" t="s">
        <v>1486</v>
      </c>
      <c r="N76" s="2135" t="s">
        <v>1490</v>
      </c>
      <c r="O76" s="2132">
        <v>1206980001</v>
      </c>
      <c r="P76" s="2134" t="s">
        <v>1476</v>
      </c>
      <c r="Q76" s="2138">
        <v>222430</v>
      </c>
      <c r="R76" s="271"/>
    </row>
    <row r="77" spans="1:18" ht="15.75" x14ac:dyDescent="0.25">
      <c r="A77" s="2128">
        <v>10</v>
      </c>
      <c r="B77" s="2128">
        <v>100</v>
      </c>
      <c r="C77" s="2128">
        <v>12</v>
      </c>
      <c r="D77" s="2129" t="s">
        <v>1469</v>
      </c>
      <c r="E77" s="2129" t="s">
        <v>483</v>
      </c>
      <c r="F77" s="2129" t="s">
        <v>1470</v>
      </c>
      <c r="G77" s="2128" t="s">
        <v>1484</v>
      </c>
      <c r="H77" s="2130">
        <v>45190</v>
      </c>
      <c r="I77" s="2131" t="s">
        <v>1499</v>
      </c>
      <c r="J77" s="2132" t="s">
        <v>1472</v>
      </c>
      <c r="K77" s="2133" t="s">
        <v>1485</v>
      </c>
      <c r="L77" s="2132">
        <v>122021795</v>
      </c>
      <c r="M77" s="2134" t="s">
        <v>1486</v>
      </c>
      <c r="N77" s="2135" t="s">
        <v>1490</v>
      </c>
      <c r="O77" s="2132">
        <v>1206980001</v>
      </c>
      <c r="P77" s="2134" t="s">
        <v>1476</v>
      </c>
      <c r="Q77" s="2138">
        <v>222430</v>
      </c>
      <c r="R77" s="271"/>
    </row>
    <row r="78" spans="1:18" ht="15.75" x14ac:dyDescent="0.25">
      <c r="A78" s="2128">
        <v>10</v>
      </c>
      <c r="B78" s="2128">
        <v>100</v>
      </c>
      <c r="C78" s="2128">
        <v>12</v>
      </c>
      <c r="D78" s="2129" t="s">
        <v>1469</v>
      </c>
      <c r="E78" s="2129" t="s">
        <v>483</v>
      </c>
      <c r="F78" s="2129" t="s">
        <v>1470</v>
      </c>
      <c r="G78" s="2128" t="s">
        <v>1484</v>
      </c>
      <c r="H78" s="2130">
        <v>45190</v>
      </c>
      <c r="I78" s="2131" t="s">
        <v>1500</v>
      </c>
      <c r="J78" s="2132" t="s">
        <v>1472</v>
      </c>
      <c r="K78" s="2133" t="s">
        <v>1485</v>
      </c>
      <c r="L78" s="2132">
        <v>122021795</v>
      </c>
      <c r="M78" s="2134" t="s">
        <v>1486</v>
      </c>
      <c r="N78" s="2135" t="s">
        <v>1490</v>
      </c>
      <c r="O78" s="2132">
        <v>1206980001</v>
      </c>
      <c r="P78" s="2134" t="s">
        <v>1476</v>
      </c>
      <c r="Q78" s="2138">
        <v>222430</v>
      </c>
      <c r="R78" s="271"/>
    </row>
    <row r="79" spans="1:18" ht="15.75" x14ac:dyDescent="0.25">
      <c r="A79" s="2128">
        <v>10</v>
      </c>
      <c r="B79" s="2128">
        <v>100</v>
      </c>
      <c r="C79" s="2128">
        <v>12</v>
      </c>
      <c r="D79" s="2129" t="s">
        <v>1469</v>
      </c>
      <c r="E79" s="2129" t="s">
        <v>483</v>
      </c>
      <c r="F79" s="2129" t="s">
        <v>1470</v>
      </c>
      <c r="G79" s="2128" t="s">
        <v>1484</v>
      </c>
      <c r="H79" s="2130">
        <v>45190</v>
      </c>
      <c r="I79" s="2131" t="s">
        <v>1501</v>
      </c>
      <c r="J79" s="2132" t="s">
        <v>1472</v>
      </c>
      <c r="K79" s="2133" t="s">
        <v>1485</v>
      </c>
      <c r="L79" s="2132">
        <v>122021795</v>
      </c>
      <c r="M79" s="2134" t="s">
        <v>1486</v>
      </c>
      <c r="N79" s="2135" t="s">
        <v>1490</v>
      </c>
      <c r="O79" s="2132">
        <v>1206980001</v>
      </c>
      <c r="P79" s="2134" t="s">
        <v>1476</v>
      </c>
      <c r="Q79" s="2138">
        <v>222430</v>
      </c>
      <c r="R79" s="271"/>
    </row>
    <row r="80" spans="1:18" ht="15.75" x14ac:dyDescent="0.25">
      <c r="A80" s="2128">
        <v>10</v>
      </c>
      <c r="B80" s="2128">
        <v>100</v>
      </c>
      <c r="C80" s="2128">
        <v>12</v>
      </c>
      <c r="D80" s="2129" t="s">
        <v>1469</v>
      </c>
      <c r="E80" s="2129" t="s">
        <v>483</v>
      </c>
      <c r="F80" s="2129" t="s">
        <v>1470</v>
      </c>
      <c r="G80" s="2128" t="s">
        <v>1484</v>
      </c>
      <c r="H80" s="2130">
        <v>45190</v>
      </c>
      <c r="I80" s="2131" t="s">
        <v>1502</v>
      </c>
      <c r="J80" s="2132" t="s">
        <v>1472</v>
      </c>
      <c r="K80" s="2133" t="s">
        <v>1485</v>
      </c>
      <c r="L80" s="2132">
        <v>122021795</v>
      </c>
      <c r="M80" s="2134" t="s">
        <v>1486</v>
      </c>
      <c r="N80" s="2135" t="s">
        <v>1490</v>
      </c>
      <c r="O80" s="2132">
        <v>1206980001</v>
      </c>
      <c r="P80" s="2134" t="s">
        <v>1476</v>
      </c>
      <c r="Q80" s="2138">
        <v>222430</v>
      </c>
      <c r="R80" s="271"/>
    </row>
    <row r="81" spans="1:18" ht="15.75" x14ac:dyDescent="0.25">
      <c r="A81" s="2128">
        <v>10</v>
      </c>
      <c r="B81" s="2128">
        <v>100</v>
      </c>
      <c r="C81" s="2128">
        <v>12</v>
      </c>
      <c r="D81" s="2129" t="s">
        <v>1469</v>
      </c>
      <c r="E81" s="2129" t="s">
        <v>483</v>
      </c>
      <c r="F81" s="2129" t="s">
        <v>1470</v>
      </c>
      <c r="G81" s="2128" t="s">
        <v>1484</v>
      </c>
      <c r="H81" s="2130">
        <v>45190</v>
      </c>
      <c r="I81" s="2131" t="s">
        <v>1503</v>
      </c>
      <c r="J81" s="2132" t="s">
        <v>1472</v>
      </c>
      <c r="K81" s="2133" t="s">
        <v>1485</v>
      </c>
      <c r="L81" s="2132">
        <v>122021795</v>
      </c>
      <c r="M81" s="2134" t="s">
        <v>1486</v>
      </c>
      <c r="N81" s="2135" t="s">
        <v>1490</v>
      </c>
      <c r="O81" s="2132">
        <v>1206980001</v>
      </c>
      <c r="P81" s="2134" t="s">
        <v>1476</v>
      </c>
      <c r="Q81" s="2138">
        <v>222430</v>
      </c>
      <c r="R81" s="271"/>
    </row>
    <row r="82" spans="1:18" ht="15.75" x14ac:dyDescent="0.25">
      <c r="A82" s="2128">
        <v>10</v>
      </c>
      <c r="B82" s="2128">
        <v>100</v>
      </c>
      <c r="C82" s="2128">
        <v>12</v>
      </c>
      <c r="D82" s="2129" t="s">
        <v>1469</v>
      </c>
      <c r="E82" s="2129" t="s">
        <v>483</v>
      </c>
      <c r="F82" s="2129" t="s">
        <v>1470</v>
      </c>
      <c r="G82" s="2128" t="s">
        <v>1484</v>
      </c>
      <c r="H82" s="2130">
        <v>45190</v>
      </c>
      <c r="I82" s="2131" t="s">
        <v>1504</v>
      </c>
      <c r="J82" s="2132" t="s">
        <v>1472</v>
      </c>
      <c r="K82" s="2133" t="s">
        <v>1485</v>
      </c>
      <c r="L82" s="2132">
        <v>122021795</v>
      </c>
      <c r="M82" s="2134" t="s">
        <v>1486</v>
      </c>
      <c r="N82" s="2135" t="s">
        <v>1490</v>
      </c>
      <c r="O82" s="2132">
        <v>1206980001</v>
      </c>
      <c r="P82" s="2134" t="s">
        <v>1476</v>
      </c>
      <c r="Q82" s="2138">
        <v>222430</v>
      </c>
      <c r="R82" s="271"/>
    </row>
    <row r="83" spans="1:18" ht="15.75" x14ac:dyDescent="0.25">
      <c r="A83" s="2128">
        <v>10</v>
      </c>
      <c r="B83" s="2128">
        <v>100</v>
      </c>
      <c r="C83" s="2128">
        <v>12</v>
      </c>
      <c r="D83" s="2129" t="s">
        <v>1469</v>
      </c>
      <c r="E83" s="2129" t="s">
        <v>483</v>
      </c>
      <c r="F83" s="2129" t="s">
        <v>1470</v>
      </c>
      <c r="G83" s="2128" t="s">
        <v>1484</v>
      </c>
      <c r="H83" s="2130">
        <v>45190</v>
      </c>
      <c r="I83" s="2131" t="s">
        <v>1505</v>
      </c>
      <c r="J83" s="2132" t="s">
        <v>1472</v>
      </c>
      <c r="K83" s="2133" t="s">
        <v>1485</v>
      </c>
      <c r="L83" s="2132">
        <v>122021795</v>
      </c>
      <c r="M83" s="2134" t="s">
        <v>1486</v>
      </c>
      <c r="N83" s="2135" t="s">
        <v>1490</v>
      </c>
      <c r="O83" s="2132">
        <v>1206980001</v>
      </c>
      <c r="P83" s="2134" t="s">
        <v>1476</v>
      </c>
      <c r="Q83" s="2138">
        <v>222430</v>
      </c>
      <c r="R83" s="271"/>
    </row>
    <row r="84" spans="1:18" ht="15.75" x14ac:dyDescent="0.25">
      <c r="A84" s="2128">
        <v>10</v>
      </c>
      <c r="B84" s="2128">
        <v>100</v>
      </c>
      <c r="C84" s="2128">
        <v>12</v>
      </c>
      <c r="D84" s="2129" t="s">
        <v>1469</v>
      </c>
      <c r="E84" s="2129" t="s">
        <v>483</v>
      </c>
      <c r="F84" s="2129" t="s">
        <v>1470</v>
      </c>
      <c r="G84" s="2128" t="s">
        <v>1484</v>
      </c>
      <c r="H84" s="2130">
        <v>45190</v>
      </c>
      <c r="I84" s="2131" t="s">
        <v>1506</v>
      </c>
      <c r="J84" s="2132" t="s">
        <v>1472</v>
      </c>
      <c r="K84" s="2133" t="s">
        <v>1485</v>
      </c>
      <c r="L84" s="2132">
        <v>122021795</v>
      </c>
      <c r="M84" s="2134" t="s">
        <v>1486</v>
      </c>
      <c r="N84" s="2135" t="s">
        <v>1490</v>
      </c>
      <c r="O84" s="2132">
        <v>1206980001</v>
      </c>
      <c r="P84" s="2134" t="s">
        <v>1476</v>
      </c>
      <c r="Q84" s="2138">
        <v>222430</v>
      </c>
      <c r="R84" s="271"/>
    </row>
    <row r="85" spans="1:18" ht="15.75" x14ac:dyDescent="0.25">
      <c r="A85" s="2128">
        <v>10</v>
      </c>
      <c r="B85" s="2128">
        <v>100</v>
      </c>
      <c r="C85" s="2128">
        <v>12</v>
      </c>
      <c r="D85" s="2129" t="s">
        <v>1469</v>
      </c>
      <c r="E85" s="2129" t="s">
        <v>483</v>
      </c>
      <c r="F85" s="2129" t="s">
        <v>1470</v>
      </c>
      <c r="G85" s="2128" t="s">
        <v>1484</v>
      </c>
      <c r="H85" s="2130">
        <v>45190</v>
      </c>
      <c r="I85" s="2131" t="s">
        <v>1507</v>
      </c>
      <c r="J85" s="2132" t="s">
        <v>1472</v>
      </c>
      <c r="K85" s="2133" t="s">
        <v>1485</v>
      </c>
      <c r="L85" s="2132">
        <v>122021795</v>
      </c>
      <c r="M85" s="2134" t="s">
        <v>1486</v>
      </c>
      <c r="N85" s="2135" t="s">
        <v>1490</v>
      </c>
      <c r="O85" s="2132">
        <v>1206980001</v>
      </c>
      <c r="P85" s="2134" t="s">
        <v>1476</v>
      </c>
      <c r="Q85" s="2138">
        <v>222430</v>
      </c>
      <c r="R85" s="271"/>
    </row>
    <row r="86" spans="1:18" ht="15.75" x14ac:dyDescent="0.25">
      <c r="A86" s="2128">
        <v>10</v>
      </c>
      <c r="B86" s="2128">
        <v>100</v>
      </c>
      <c r="C86" s="2128">
        <v>12</v>
      </c>
      <c r="D86" s="2129" t="s">
        <v>1469</v>
      </c>
      <c r="E86" s="2129" t="s">
        <v>483</v>
      </c>
      <c r="F86" s="2129" t="s">
        <v>1470</v>
      </c>
      <c r="G86" s="2128" t="s">
        <v>1484</v>
      </c>
      <c r="H86" s="2130">
        <v>45190</v>
      </c>
      <c r="I86" s="2131" t="s">
        <v>1508</v>
      </c>
      <c r="J86" s="2132" t="s">
        <v>1472</v>
      </c>
      <c r="K86" s="2133" t="s">
        <v>1485</v>
      </c>
      <c r="L86" s="2132">
        <v>122021795</v>
      </c>
      <c r="M86" s="2134" t="s">
        <v>1486</v>
      </c>
      <c r="N86" s="2135" t="s">
        <v>1490</v>
      </c>
      <c r="O86" s="2132">
        <v>1206980001</v>
      </c>
      <c r="P86" s="2134" t="s">
        <v>1476</v>
      </c>
      <c r="Q86" s="2138">
        <v>222430</v>
      </c>
      <c r="R86" s="271"/>
    </row>
    <row r="87" spans="1:18" ht="15.75" x14ac:dyDescent="0.25">
      <c r="A87" s="2128">
        <v>10</v>
      </c>
      <c r="B87" s="2128">
        <v>100</v>
      </c>
      <c r="C87" s="2128">
        <v>12</v>
      </c>
      <c r="D87" s="2129" t="s">
        <v>1469</v>
      </c>
      <c r="E87" s="2129" t="s">
        <v>483</v>
      </c>
      <c r="F87" s="2129" t="s">
        <v>1470</v>
      </c>
      <c r="G87" s="2128" t="s">
        <v>1484</v>
      </c>
      <c r="H87" s="2130">
        <v>45190</v>
      </c>
      <c r="I87" s="2131" t="s">
        <v>1509</v>
      </c>
      <c r="J87" s="2132" t="s">
        <v>1472</v>
      </c>
      <c r="K87" s="2133" t="s">
        <v>1485</v>
      </c>
      <c r="L87" s="2132">
        <v>122021795</v>
      </c>
      <c r="M87" s="2134" t="s">
        <v>1486</v>
      </c>
      <c r="N87" s="2135" t="s">
        <v>1490</v>
      </c>
      <c r="O87" s="2132">
        <v>1206980001</v>
      </c>
      <c r="P87" s="2134" t="s">
        <v>1476</v>
      </c>
      <c r="Q87" s="2138">
        <v>222430</v>
      </c>
      <c r="R87" s="271"/>
    </row>
    <row r="88" spans="1:18" ht="15.75" x14ac:dyDescent="0.25">
      <c r="A88" s="2128">
        <v>10</v>
      </c>
      <c r="B88" s="2128">
        <v>100</v>
      </c>
      <c r="C88" s="2128">
        <v>12</v>
      </c>
      <c r="D88" s="2129" t="s">
        <v>1469</v>
      </c>
      <c r="E88" s="2129" t="s">
        <v>483</v>
      </c>
      <c r="F88" s="2129" t="s">
        <v>1470</v>
      </c>
      <c r="G88" s="2128" t="s">
        <v>1484</v>
      </c>
      <c r="H88" s="2130">
        <v>45190</v>
      </c>
      <c r="I88" s="2131" t="s">
        <v>1510</v>
      </c>
      <c r="J88" s="2132" t="s">
        <v>1472</v>
      </c>
      <c r="K88" s="2133" t="s">
        <v>1485</v>
      </c>
      <c r="L88" s="2132">
        <v>122021795</v>
      </c>
      <c r="M88" s="2134" t="s">
        <v>1486</v>
      </c>
      <c r="N88" s="2135" t="s">
        <v>1490</v>
      </c>
      <c r="O88" s="2132">
        <v>1206980001</v>
      </c>
      <c r="P88" s="2134" t="s">
        <v>1476</v>
      </c>
      <c r="Q88" s="2138">
        <v>222430</v>
      </c>
      <c r="R88" s="271"/>
    </row>
    <row r="89" spans="1:18" ht="15.75" x14ac:dyDescent="0.25">
      <c r="A89" s="2128">
        <v>10</v>
      </c>
      <c r="B89" s="2128">
        <v>100</v>
      </c>
      <c r="C89" s="2128">
        <v>12</v>
      </c>
      <c r="D89" s="2129" t="s">
        <v>1469</v>
      </c>
      <c r="E89" s="2129" t="s">
        <v>483</v>
      </c>
      <c r="F89" s="2129" t="s">
        <v>1470</v>
      </c>
      <c r="G89" s="2128" t="s">
        <v>1484</v>
      </c>
      <c r="H89" s="2130">
        <v>45190</v>
      </c>
      <c r="I89" s="2131" t="s">
        <v>1511</v>
      </c>
      <c r="J89" s="2132" t="s">
        <v>1472</v>
      </c>
      <c r="K89" s="2133" t="s">
        <v>1485</v>
      </c>
      <c r="L89" s="2132">
        <v>122021795</v>
      </c>
      <c r="M89" s="2134" t="s">
        <v>1486</v>
      </c>
      <c r="N89" s="2135" t="s">
        <v>1490</v>
      </c>
      <c r="O89" s="2132">
        <v>1206980001</v>
      </c>
      <c r="P89" s="2134" t="s">
        <v>1476</v>
      </c>
      <c r="Q89" s="2138">
        <v>222430</v>
      </c>
      <c r="R89" s="271"/>
    </row>
    <row r="90" spans="1:18" ht="15.75" x14ac:dyDescent="0.25">
      <c r="A90" s="2128">
        <v>10</v>
      </c>
      <c r="B90" s="2128">
        <v>100</v>
      </c>
      <c r="C90" s="2128">
        <v>12</v>
      </c>
      <c r="D90" s="2129" t="s">
        <v>1469</v>
      </c>
      <c r="E90" s="2129" t="s">
        <v>483</v>
      </c>
      <c r="F90" s="2129" t="s">
        <v>1470</v>
      </c>
      <c r="G90" s="2128" t="s">
        <v>1484</v>
      </c>
      <c r="H90" s="2130">
        <v>45190</v>
      </c>
      <c r="I90" s="2131" t="s">
        <v>1512</v>
      </c>
      <c r="J90" s="2132" t="s">
        <v>1472</v>
      </c>
      <c r="K90" s="2133" t="s">
        <v>1485</v>
      </c>
      <c r="L90" s="2132">
        <v>122021795</v>
      </c>
      <c r="M90" s="2134" t="s">
        <v>1486</v>
      </c>
      <c r="N90" s="2135" t="s">
        <v>1490</v>
      </c>
      <c r="O90" s="2132">
        <v>1206980001</v>
      </c>
      <c r="P90" s="2134" t="s">
        <v>1476</v>
      </c>
      <c r="Q90" s="2138">
        <v>222430</v>
      </c>
      <c r="R90" s="271"/>
    </row>
    <row r="91" spans="1:18" ht="15.75" x14ac:dyDescent="0.25">
      <c r="A91" s="2128">
        <v>10</v>
      </c>
      <c r="B91" s="2128">
        <v>100</v>
      </c>
      <c r="C91" s="2128">
        <v>12</v>
      </c>
      <c r="D91" s="2129" t="s">
        <v>1469</v>
      </c>
      <c r="E91" s="2129" t="s">
        <v>483</v>
      </c>
      <c r="F91" s="2129" t="s">
        <v>1470</v>
      </c>
      <c r="G91" s="2128" t="s">
        <v>1484</v>
      </c>
      <c r="H91" s="2130">
        <v>45190</v>
      </c>
      <c r="I91" s="2131" t="s">
        <v>1513</v>
      </c>
      <c r="J91" s="2132" t="s">
        <v>1472</v>
      </c>
      <c r="K91" s="2133" t="s">
        <v>1485</v>
      </c>
      <c r="L91" s="2132">
        <v>122021795</v>
      </c>
      <c r="M91" s="2134" t="s">
        <v>1486</v>
      </c>
      <c r="N91" s="2135" t="s">
        <v>1490</v>
      </c>
      <c r="O91" s="2132">
        <v>1206980001</v>
      </c>
      <c r="P91" s="2134" t="s">
        <v>1476</v>
      </c>
      <c r="Q91" s="2138">
        <v>222430</v>
      </c>
      <c r="R91" s="271"/>
    </row>
    <row r="92" spans="1:18" ht="15.75" x14ac:dyDescent="0.25">
      <c r="A92" s="2128">
        <v>10</v>
      </c>
      <c r="B92" s="2128">
        <v>100</v>
      </c>
      <c r="C92" s="2128">
        <v>12</v>
      </c>
      <c r="D92" s="2129" t="s">
        <v>1469</v>
      </c>
      <c r="E92" s="2129" t="s">
        <v>483</v>
      </c>
      <c r="F92" s="2129" t="s">
        <v>1470</v>
      </c>
      <c r="G92" s="2128" t="s">
        <v>1484</v>
      </c>
      <c r="H92" s="2130">
        <v>45190</v>
      </c>
      <c r="I92" s="2131" t="s">
        <v>1514</v>
      </c>
      <c r="J92" s="2132" t="s">
        <v>1472</v>
      </c>
      <c r="K92" s="2133" t="s">
        <v>1485</v>
      </c>
      <c r="L92" s="2132">
        <v>122021795</v>
      </c>
      <c r="M92" s="2134" t="s">
        <v>1486</v>
      </c>
      <c r="N92" s="2135" t="s">
        <v>1490</v>
      </c>
      <c r="O92" s="2132">
        <v>1206980001</v>
      </c>
      <c r="P92" s="2134" t="s">
        <v>1476</v>
      </c>
      <c r="Q92" s="2138">
        <v>222430</v>
      </c>
      <c r="R92" s="271"/>
    </row>
    <row r="93" spans="1:18" ht="15.75" x14ac:dyDescent="0.25">
      <c r="A93" s="2128">
        <v>10</v>
      </c>
      <c r="B93" s="2128">
        <v>100</v>
      </c>
      <c r="C93" s="2128">
        <v>12</v>
      </c>
      <c r="D93" s="2129" t="s">
        <v>1469</v>
      </c>
      <c r="E93" s="2129" t="s">
        <v>483</v>
      </c>
      <c r="F93" s="2129" t="s">
        <v>1470</v>
      </c>
      <c r="G93" s="2128" t="s">
        <v>1484</v>
      </c>
      <c r="H93" s="2130">
        <v>45190</v>
      </c>
      <c r="I93" s="2131" t="s">
        <v>1515</v>
      </c>
      <c r="J93" s="2132" t="s">
        <v>1472</v>
      </c>
      <c r="K93" s="2133" t="s">
        <v>1485</v>
      </c>
      <c r="L93" s="2132">
        <v>122021795</v>
      </c>
      <c r="M93" s="2134" t="s">
        <v>1486</v>
      </c>
      <c r="N93" s="2135" t="s">
        <v>1490</v>
      </c>
      <c r="O93" s="2132">
        <v>1206980001</v>
      </c>
      <c r="P93" s="2134" t="s">
        <v>1476</v>
      </c>
      <c r="Q93" s="2138">
        <v>222430</v>
      </c>
      <c r="R93" s="271"/>
    </row>
    <row r="94" spans="1:18" ht="15.75" x14ac:dyDescent="0.25">
      <c r="A94" s="2128">
        <v>10</v>
      </c>
      <c r="B94" s="2128">
        <v>100</v>
      </c>
      <c r="C94" s="2128">
        <v>12</v>
      </c>
      <c r="D94" s="2129" t="s">
        <v>1469</v>
      </c>
      <c r="E94" s="2129" t="s">
        <v>483</v>
      </c>
      <c r="F94" s="2129" t="s">
        <v>1470</v>
      </c>
      <c r="G94" s="2128" t="s">
        <v>1484</v>
      </c>
      <c r="H94" s="2130">
        <v>45190</v>
      </c>
      <c r="I94" s="2131" t="s">
        <v>1516</v>
      </c>
      <c r="J94" s="2132" t="s">
        <v>1472</v>
      </c>
      <c r="K94" s="2133" t="s">
        <v>1485</v>
      </c>
      <c r="L94" s="2132">
        <v>122021795</v>
      </c>
      <c r="M94" s="2134" t="s">
        <v>1486</v>
      </c>
      <c r="N94" s="2135" t="s">
        <v>1490</v>
      </c>
      <c r="O94" s="2132">
        <v>1206980001</v>
      </c>
      <c r="P94" s="2134" t="s">
        <v>1476</v>
      </c>
      <c r="Q94" s="2138">
        <v>222430</v>
      </c>
      <c r="R94" s="271"/>
    </row>
    <row r="95" spans="1:18" ht="15.75" x14ac:dyDescent="0.25">
      <c r="A95" s="2128">
        <v>10</v>
      </c>
      <c r="B95" s="2128">
        <v>100</v>
      </c>
      <c r="C95" s="2128">
        <v>12</v>
      </c>
      <c r="D95" s="2129" t="s">
        <v>1469</v>
      </c>
      <c r="E95" s="2129" t="s">
        <v>483</v>
      </c>
      <c r="F95" s="2129" t="s">
        <v>1470</v>
      </c>
      <c r="G95" s="2128" t="s">
        <v>1484</v>
      </c>
      <c r="H95" s="2130">
        <v>45190</v>
      </c>
      <c r="I95" s="2131" t="s">
        <v>1517</v>
      </c>
      <c r="J95" s="2132" t="s">
        <v>1472</v>
      </c>
      <c r="K95" s="2133" t="s">
        <v>1485</v>
      </c>
      <c r="L95" s="2132">
        <v>122021795</v>
      </c>
      <c r="M95" s="2134" t="s">
        <v>1486</v>
      </c>
      <c r="N95" s="2135" t="s">
        <v>1490</v>
      </c>
      <c r="O95" s="2132">
        <v>1206980001</v>
      </c>
      <c r="P95" s="2134" t="s">
        <v>1476</v>
      </c>
      <c r="Q95" s="2138">
        <v>222430</v>
      </c>
      <c r="R95" s="271"/>
    </row>
    <row r="96" spans="1:18" ht="15.75" x14ac:dyDescent="0.25">
      <c r="A96" s="2128">
        <v>10</v>
      </c>
      <c r="B96" s="2128">
        <v>100</v>
      </c>
      <c r="C96" s="2128">
        <v>12</v>
      </c>
      <c r="D96" s="2129" t="s">
        <v>1469</v>
      </c>
      <c r="E96" s="2129" t="s">
        <v>483</v>
      </c>
      <c r="F96" s="2129" t="s">
        <v>1470</v>
      </c>
      <c r="G96" s="2128" t="s">
        <v>1484</v>
      </c>
      <c r="H96" s="2130">
        <v>45190</v>
      </c>
      <c r="I96" s="2131" t="s">
        <v>1518</v>
      </c>
      <c r="J96" s="2132" t="s">
        <v>1472</v>
      </c>
      <c r="K96" s="2133" t="s">
        <v>1485</v>
      </c>
      <c r="L96" s="2132">
        <v>122021795</v>
      </c>
      <c r="M96" s="2134" t="s">
        <v>1486</v>
      </c>
      <c r="N96" s="2135" t="s">
        <v>1490</v>
      </c>
      <c r="O96" s="2132">
        <v>1206980001</v>
      </c>
      <c r="P96" s="2134" t="s">
        <v>1476</v>
      </c>
      <c r="Q96" s="2138">
        <v>222430</v>
      </c>
      <c r="R96" s="271"/>
    </row>
    <row r="97" spans="1:18" ht="15.75" x14ac:dyDescent="0.25">
      <c r="A97" s="2128">
        <v>10</v>
      </c>
      <c r="B97" s="2128">
        <v>100</v>
      </c>
      <c r="C97" s="2128">
        <v>12</v>
      </c>
      <c r="D97" s="2129" t="s">
        <v>1469</v>
      </c>
      <c r="E97" s="2129" t="s">
        <v>483</v>
      </c>
      <c r="F97" s="2129" t="s">
        <v>1470</v>
      </c>
      <c r="G97" s="2128" t="s">
        <v>1484</v>
      </c>
      <c r="H97" s="2130">
        <v>45190</v>
      </c>
      <c r="I97" s="2131" t="s">
        <v>1519</v>
      </c>
      <c r="J97" s="2132" t="s">
        <v>1472</v>
      </c>
      <c r="K97" s="2133" t="s">
        <v>1485</v>
      </c>
      <c r="L97" s="2132">
        <v>122021795</v>
      </c>
      <c r="M97" s="2134" t="s">
        <v>1486</v>
      </c>
      <c r="N97" s="2135" t="s">
        <v>1490</v>
      </c>
      <c r="O97" s="2132">
        <v>1206980001</v>
      </c>
      <c r="P97" s="2134" t="s">
        <v>1476</v>
      </c>
      <c r="Q97" s="2138">
        <v>222430</v>
      </c>
      <c r="R97" s="271"/>
    </row>
    <row r="98" spans="1:18" ht="15.75" x14ac:dyDescent="0.25">
      <c r="A98" s="2128">
        <v>10</v>
      </c>
      <c r="B98" s="2128">
        <v>100</v>
      </c>
      <c r="C98" s="2128">
        <v>12</v>
      </c>
      <c r="D98" s="2129" t="s">
        <v>1469</v>
      </c>
      <c r="E98" s="2129" t="s">
        <v>483</v>
      </c>
      <c r="F98" s="2129" t="s">
        <v>1470</v>
      </c>
      <c r="G98" s="2128" t="s">
        <v>1484</v>
      </c>
      <c r="H98" s="2130">
        <v>45190</v>
      </c>
      <c r="I98" s="2131" t="s">
        <v>1520</v>
      </c>
      <c r="J98" s="2132" t="s">
        <v>1472</v>
      </c>
      <c r="K98" s="2133" t="s">
        <v>1485</v>
      </c>
      <c r="L98" s="2132">
        <v>122021795</v>
      </c>
      <c r="M98" s="2134" t="s">
        <v>1486</v>
      </c>
      <c r="N98" s="2135" t="s">
        <v>1490</v>
      </c>
      <c r="O98" s="2132">
        <v>1206980001</v>
      </c>
      <c r="P98" s="2134" t="s">
        <v>1476</v>
      </c>
      <c r="Q98" s="2138">
        <v>222430</v>
      </c>
      <c r="R98" s="271"/>
    </row>
    <row r="99" spans="1:18" ht="15.75" x14ac:dyDescent="0.25">
      <c r="A99" s="2128">
        <v>10</v>
      </c>
      <c r="B99" s="2128">
        <v>100</v>
      </c>
      <c r="C99" s="2128">
        <v>12</v>
      </c>
      <c r="D99" s="2129" t="s">
        <v>1469</v>
      </c>
      <c r="E99" s="2129" t="s">
        <v>483</v>
      </c>
      <c r="F99" s="2129" t="s">
        <v>1470</v>
      </c>
      <c r="G99" s="2128" t="s">
        <v>1484</v>
      </c>
      <c r="H99" s="2130">
        <v>45190</v>
      </c>
      <c r="I99" s="2131" t="s">
        <v>1521</v>
      </c>
      <c r="J99" s="2132" t="s">
        <v>1472</v>
      </c>
      <c r="K99" s="2133" t="s">
        <v>1485</v>
      </c>
      <c r="L99" s="2132">
        <v>122021795</v>
      </c>
      <c r="M99" s="2134" t="s">
        <v>1486</v>
      </c>
      <c r="N99" s="2135" t="s">
        <v>1490</v>
      </c>
      <c r="O99" s="2132">
        <v>1206980001</v>
      </c>
      <c r="P99" s="2134" t="s">
        <v>1476</v>
      </c>
      <c r="Q99" s="2138">
        <v>222430</v>
      </c>
      <c r="R99" s="271"/>
    </row>
    <row r="100" spans="1:18" ht="15.75" x14ac:dyDescent="0.25">
      <c r="A100" s="2128">
        <v>10</v>
      </c>
      <c r="B100" s="2128">
        <v>100</v>
      </c>
      <c r="C100" s="2128">
        <v>12</v>
      </c>
      <c r="D100" s="2129" t="s">
        <v>1469</v>
      </c>
      <c r="E100" s="2129" t="s">
        <v>483</v>
      </c>
      <c r="F100" s="2129" t="s">
        <v>1470</v>
      </c>
      <c r="G100" s="2128" t="s">
        <v>1484</v>
      </c>
      <c r="H100" s="2130">
        <v>45190</v>
      </c>
      <c r="I100" s="2131" t="s">
        <v>1522</v>
      </c>
      <c r="J100" s="2132" t="s">
        <v>1472</v>
      </c>
      <c r="K100" s="2133" t="s">
        <v>1485</v>
      </c>
      <c r="L100" s="2132">
        <v>122021795</v>
      </c>
      <c r="M100" s="2134" t="s">
        <v>1486</v>
      </c>
      <c r="N100" s="2135" t="s">
        <v>1490</v>
      </c>
      <c r="O100" s="2132">
        <v>1206980001</v>
      </c>
      <c r="P100" s="2134" t="s">
        <v>1476</v>
      </c>
      <c r="Q100" s="2138">
        <v>222430</v>
      </c>
      <c r="R100" s="271"/>
    </row>
    <row r="101" spans="1:18" ht="15.75" x14ac:dyDescent="0.25">
      <c r="A101" s="2128">
        <v>10</v>
      </c>
      <c r="B101" s="2128">
        <v>100</v>
      </c>
      <c r="C101" s="2128">
        <v>12</v>
      </c>
      <c r="D101" s="2129" t="s">
        <v>1469</v>
      </c>
      <c r="E101" s="2129" t="s">
        <v>483</v>
      </c>
      <c r="F101" s="2129" t="s">
        <v>1470</v>
      </c>
      <c r="G101" s="2128" t="s">
        <v>1484</v>
      </c>
      <c r="H101" s="2130">
        <v>45190</v>
      </c>
      <c r="I101" s="2131" t="s">
        <v>1523</v>
      </c>
      <c r="J101" s="2132" t="s">
        <v>1472</v>
      </c>
      <c r="K101" s="2133" t="s">
        <v>1485</v>
      </c>
      <c r="L101" s="2132">
        <v>122021795</v>
      </c>
      <c r="M101" s="2134" t="s">
        <v>1486</v>
      </c>
      <c r="N101" s="2135" t="s">
        <v>1490</v>
      </c>
      <c r="O101" s="2132">
        <v>1206980001</v>
      </c>
      <c r="P101" s="2134" t="s">
        <v>1476</v>
      </c>
      <c r="Q101" s="2138">
        <v>222430</v>
      </c>
      <c r="R101" s="271"/>
    </row>
    <row r="102" spans="1:18" ht="15.75" x14ac:dyDescent="0.25">
      <c r="A102" s="2128">
        <v>10</v>
      </c>
      <c r="B102" s="2128">
        <v>100</v>
      </c>
      <c r="C102" s="2128">
        <v>12</v>
      </c>
      <c r="D102" s="2129" t="s">
        <v>1469</v>
      </c>
      <c r="E102" s="2129" t="s">
        <v>483</v>
      </c>
      <c r="F102" s="2129" t="s">
        <v>1470</v>
      </c>
      <c r="G102" s="2128" t="s">
        <v>1484</v>
      </c>
      <c r="H102" s="2130">
        <v>45190</v>
      </c>
      <c r="I102" s="2131" t="s">
        <v>1524</v>
      </c>
      <c r="J102" s="2132" t="s">
        <v>1472</v>
      </c>
      <c r="K102" s="2133" t="s">
        <v>1485</v>
      </c>
      <c r="L102" s="2132">
        <v>122021795</v>
      </c>
      <c r="M102" s="2134" t="s">
        <v>1486</v>
      </c>
      <c r="N102" s="2135" t="s">
        <v>1490</v>
      </c>
      <c r="O102" s="2132">
        <v>1206980001</v>
      </c>
      <c r="P102" s="2134" t="s">
        <v>1476</v>
      </c>
      <c r="Q102" s="2138">
        <v>222430</v>
      </c>
      <c r="R102" s="271"/>
    </row>
    <row r="103" spans="1:18" ht="15.75" x14ac:dyDescent="0.25">
      <c r="A103" s="2128">
        <v>10</v>
      </c>
      <c r="B103" s="2128">
        <v>100</v>
      </c>
      <c r="C103" s="2128">
        <v>12</v>
      </c>
      <c r="D103" s="2129" t="s">
        <v>1469</v>
      </c>
      <c r="E103" s="2129" t="s">
        <v>483</v>
      </c>
      <c r="F103" s="2129" t="s">
        <v>1470</v>
      </c>
      <c r="G103" s="2128" t="s">
        <v>1484</v>
      </c>
      <c r="H103" s="2130">
        <v>45190</v>
      </c>
      <c r="I103" s="2131" t="s">
        <v>1525</v>
      </c>
      <c r="J103" s="2132" t="s">
        <v>1472</v>
      </c>
      <c r="K103" s="2133" t="s">
        <v>1485</v>
      </c>
      <c r="L103" s="2132">
        <v>122021795</v>
      </c>
      <c r="M103" s="2134" t="s">
        <v>1486</v>
      </c>
      <c r="N103" s="2135" t="s">
        <v>1490</v>
      </c>
      <c r="O103" s="2132">
        <v>1206980001</v>
      </c>
      <c r="P103" s="2134" t="s">
        <v>1476</v>
      </c>
      <c r="Q103" s="2138">
        <v>222430</v>
      </c>
      <c r="R103" s="271"/>
    </row>
    <row r="104" spans="1:18" ht="15.75" x14ac:dyDescent="0.25">
      <c r="A104" s="2128">
        <v>10</v>
      </c>
      <c r="B104" s="2128">
        <v>100</v>
      </c>
      <c r="C104" s="2128">
        <v>12</v>
      </c>
      <c r="D104" s="2129" t="s">
        <v>1469</v>
      </c>
      <c r="E104" s="2129" t="s">
        <v>483</v>
      </c>
      <c r="F104" s="2129" t="s">
        <v>1470</v>
      </c>
      <c r="G104" s="2128" t="s">
        <v>1484</v>
      </c>
      <c r="H104" s="2130">
        <v>45190</v>
      </c>
      <c r="I104" s="2131" t="s">
        <v>1526</v>
      </c>
      <c r="J104" s="2132" t="s">
        <v>1472</v>
      </c>
      <c r="K104" s="2133" t="s">
        <v>1485</v>
      </c>
      <c r="L104" s="2132">
        <v>122021795</v>
      </c>
      <c r="M104" s="2134" t="s">
        <v>1486</v>
      </c>
      <c r="N104" s="2135" t="s">
        <v>1490</v>
      </c>
      <c r="O104" s="2132">
        <v>1206980001</v>
      </c>
      <c r="P104" s="2134" t="s">
        <v>1476</v>
      </c>
      <c r="Q104" s="2138">
        <v>222430</v>
      </c>
      <c r="R104" s="271"/>
    </row>
    <row r="105" spans="1:18" ht="15.75" x14ac:dyDescent="0.25">
      <c r="A105" s="2128">
        <v>10</v>
      </c>
      <c r="B105" s="2128">
        <v>100</v>
      </c>
      <c r="C105" s="2128">
        <v>12</v>
      </c>
      <c r="D105" s="2129" t="s">
        <v>1469</v>
      </c>
      <c r="E105" s="2129" t="s">
        <v>483</v>
      </c>
      <c r="F105" s="2129" t="s">
        <v>1470</v>
      </c>
      <c r="G105" s="2128" t="s">
        <v>1484</v>
      </c>
      <c r="H105" s="2130">
        <v>45190</v>
      </c>
      <c r="I105" s="2131" t="s">
        <v>1527</v>
      </c>
      <c r="J105" s="2132" t="s">
        <v>1472</v>
      </c>
      <c r="K105" s="2133" t="s">
        <v>1485</v>
      </c>
      <c r="L105" s="2132">
        <v>122021795</v>
      </c>
      <c r="M105" s="2134" t="s">
        <v>1486</v>
      </c>
      <c r="N105" s="2135" t="s">
        <v>1490</v>
      </c>
      <c r="O105" s="2132">
        <v>1206980001</v>
      </c>
      <c r="P105" s="2134" t="s">
        <v>1476</v>
      </c>
      <c r="Q105" s="2138">
        <v>222430</v>
      </c>
      <c r="R105" s="271"/>
    </row>
    <row r="106" spans="1:18" ht="15.75" x14ac:dyDescent="0.25">
      <c r="A106" s="2128">
        <v>10</v>
      </c>
      <c r="B106" s="2128">
        <v>100</v>
      </c>
      <c r="C106" s="2128">
        <v>12</v>
      </c>
      <c r="D106" s="2129" t="s">
        <v>1469</v>
      </c>
      <c r="E106" s="2129" t="s">
        <v>483</v>
      </c>
      <c r="F106" s="2129" t="s">
        <v>1470</v>
      </c>
      <c r="G106" s="2128" t="s">
        <v>1484</v>
      </c>
      <c r="H106" s="2130">
        <v>45190</v>
      </c>
      <c r="I106" s="2131" t="s">
        <v>1528</v>
      </c>
      <c r="J106" s="2132" t="s">
        <v>1472</v>
      </c>
      <c r="K106" s="2133" t="s">
        <v>1485</v>
      </c>
      <c r="L106" s="2132">
        <v>122021795</v>
      </c>
      <c r="M106" s="2134" t="s">
        <v>1486</v>
      </c>
      <c r="N106" s="2135" t="s">
        <v>1490</v>
      </c>
      <c r="O106" s="2132">
        <v>1206980001</v>
      </c>
      <c r="P106" s="2134" t="s">
        <v>1476</v>
      </c>
      <c r="Q106" s="2138">
        <v>222430</v>
      </c>
      <c r="R106" s="271"/>
    </row>
    <row r="107" spans="1:18" ht="15.75" x14ac:dyDescent="0.25">
      <c r="A107" s="2128">
        <v>10</v>
      </c>
      <c r="B107" s="2128">
        <v>100</v>
      </c>
      <c r="C107" s="2128">
        <v>12</v>
      </c>
      <c r="D107" s="2129" t="s">
        <v>1469</v>
      </c>
      <c r="E107" s="2129" t="s">
        <v>483</v>
      </c>
      <c r="F107" s="2129" t="s">
        <v>1470</v>
      </c>
      <c r="G107" s="2128" t="s">
        <v>1484</v>
      </c>
      <c r="H107" s="2130">
        <v>45190</v>
      </c>
      <c r="I107" s="2131" t="s">
        <v>1529</v>
      </c>
      <c r="J107" s="2132" t="s">
        <v>1472</v>
      </c>
      <c r="K107" s="2133" t="s">
        <v>1485</v>
      </c>
      <c r="L107" s="2132">
        <v>122021795</v>
      </c>
      <c r="M107" s="2134" t="s">
        <v>1486</v>
      </c>
      <c r="N107" s="2135" t="s">
        <v>1490</v>
      </c>
      <c r="O107" s="2132">
        <v>1206980001</v>
      </c>
      <c r="P107" s="2134" t="s">
        <v>1476</v>
      </c>
      <c r="Q107" s="2138">
        <v>222430</v>
      </c>
      <c r="R107" s="271"/>
    </row>
    <row r="108" spans="1:18" ht="15.75" x14ac:dyDescent="0.25">
      <c r="A108" s="2128">
        <v>10</v>
      </c>
      <c r="B108" s="2128">
        <v>100</v>
      </c>
      <c r="C108" s="2128">
        <v>12</v>
      </c>
      <c r="D108" s="2129" t="s">
        <v>1469</v>
      </c>
      <c r="E108" s="2129" t="s">
        <v>483</v>
      </c>
      <c r="F108" s="2129" t="s">
        <v>1470</v>
      </c>
      <c r="G108" s="2128" t="s">
        <v>1484</v>
      </c>
      <c r="H108" s="2130">
        <v>45190</v>
      </c>
      <c r="I108" s="2131" t="s">
        <v>1530</v>
      </c>
      <c r="J108" s="2132" t="s">
        <v>1472</v>
      </c>
      <c r="K108" s="2133" t="s">
        <v>1485</v>
      </c>
      <c r="L108" s="2132">
        <v>122021795</v>
      </c>
      <c r="M108" s="2134" t="s">
        <v>1486</v>
      </c>
      <c r="N108" s="2135" t="s">
        <v>1490</v>
      </c>
      <c r="O108" s="2132">
        <v>1206980001</v>
      </c>
      <c r="P108" s="2134" t="s">
        <v>1476</v>
      </c>
      <c r="Q108" s="2138">
        <v>222430</v>
      </c>
      <c r="R108" s="271"/>
    </row>
    <row r="109" spans="1:18" ht="15.75" x14ac:dyDescent="0.25">
      <c r="A109" s="2128">
        <v>10</v>
      </c>
      <c r="B109" s="2128">
        <v>100</v>
      </c>
      <c r="C109" s="2128">
        <v>12</v>
      </c>
      <c r="D109" s="2129" t="s">
        <v>1469</v>
      </c>
      <c r="E109" s="2129" t="s">
        <v>483</v>
      </c>
      <c r="F109" s="2129" t="s">
        <v>1470</v>
      </c>
      <c r="G109" s="2128" t="s">
        <v>1484</v>
      </c>
      <c r="H109" s="2130">
        <v>45190</v>
      </c>
      <c r="I109" s="2131" t="s">
        <v>1531</v>
      </c>
      <c r="J109" s="2132" t="s">
        <v>1472</v>
      </c>
      <c r="K109" s="2133" t="s">
        <v>1485</v>
      </c>
      <c r="L109" s="2132">
        <v>122021795</v>
      </c>
      <c r="M109" s="2134" t="s">
        <v>1486</v>
      </c>
      <c r="N109" s="2135" t="s">
        <v>1490</v>
      </c>
      <c r="O109" s="2132">
        <v>1206980001</v>
      </c>
      <c r="P109" s="2134" t="s">
        <v>1476</v>
      </c>
      <c r="Q109" s="2138">
        <v>222430</v>
      </c>
      <c r="R109" s="271"/>
    </row>
    <row r="110" spans="1:18" ht="15.75" x14ac:dyDescent="0.25">
      <c r="A110" s="2128">
        <v>10</v>
      </c>
      <c r="B110" s="2128">
        <v>100</v>
      </c>
      <c r="C110" s="2128">
        <v>12</v>
      </c>
      <c r="D110" s="2129" t="s">
        <v>1469</v>
      </c>
      <c r="E110" s="2129" t="s">
        <v>483</v>
      </c>
      <c r="F110" s="2129" t="s">
        <v>1470</v>
      </c>
      <c r="G110" s="2128" t="s">
        <v>1484</v>
      </c>
      <c r="H110" s="2130">
        <v>45190</v>
      </c>
      <c r="I110" s="2131" t="s">
        <v>1532</v>
      </c>
      <c r="J110" s="2132" t="s">
        <v>1472</v>
      </c>
      <c r="K110" s="2133" t="s">
        <v>1485</v>
      </c>
      <c r="L110" s="2132">
        <v>122021795</v>
      </c>
      <c r="M110" s="2134" t="s">
        <v>1486</v>
      </c>
      <c r="N110" s="2135" t="s">
        <v>1490</v>
      </c>
      <c r="O110" s="2132">
        <v>1206980001</v>
      </c>
      <c r="P110" s="2134" t="s">
        <v>1476</v>
      </c>
      <c r="Q110" s="2138">
        <v>222430</v>
      </c>
      <c r="R110" s="271"/>
    </row>
    <row r="111" spans="1:18" ht="15.75" x14ac:dyDescent="0.25">
      <c r="A111" s="2128">
        <v>10</v>
      </c>
      <c r="B111" s="2128">
        <v>100</v>
      </c>
      <c r="C111" s="2128">
        <v>12</v>
      </c>
      <c r="D111" s="2129" t="s">
        <v>1469</v>
      </c>
      <c r="E111" s="2129" t="s">
        <v>483</v>
      </c>
      <c r="F111" s="2129" t="s">
        <v>1470</v>
      </c>
      <c r="G111" s="2128" t="s">
        <v>1484</v>
      </c>
      <c r="H111" s="2130">
        <v>45190</v>
      </c>
      <c r="I111" s="2131" t="s">
        <v>1533</v>
      </c>
      <c r="J111" s="2132" t="s">
        <v>1472</v>
      </c>
      <c r="K111" s="2133" t="s">
        <v>1485</v>
      </c>
      <c r="L111" s="2132">
        <v>122021795</v>
      </c>
      <c r="M111" s="2134" t="s">
        <v>1486</v>
      </c>
      <c r="N111" s="2135" t="s">
        <v>1490</v>
      </c>
      <c r="O111" s="2132">
        <v>1206980001</v>
      </c>
      <c r="P111" s="2134" t="s">
        <v>1476</v>
      </c>
      <c r="Q111" s="2138">
        <v>222430</v>
      </c>
      <c r="R111" s="271"/>
    </row>
    <row r="112" spans="1:18" ht="15.75" x14ac:dyDescent="0.25">
      <c r="A112" s="2128">
        <v>10</v>
      </c>
      <c r="B112" s="2128">
        <v>100</v>
      </c>
      <c r="C112" s="2128">
        <v>12</v>
      </c>
      <c r="D112" s="2129" t="s">
        <v>1469</v>
      </c>
      <c r="E112" s="2129" t="s">
        <v>483</v>
      </c>
      <c r="F112" s="2129" t="s">
        <v>1470</v>
      </c>
      <c r="G112" s="2128" t="s">
        <v>1484</v>
      </c>
      <c r="H112" s="2130">
        <v>45190</v>
      </c>
      <c r="I112" s="2131" t="s">
        <v>1534</v>
      </c>
      <c r="J112" s="2132" t="s">
        <v>1472</v>
      </c>
      <c r="K112" s="2133" t="s">
        <v>1485</v>
      </c>
      <c r="L112" s="2132">
        <v>122021795</v>
      </c>
      <c r="M112" s="2134" t="s">
        <v>1486</v>
      </c>
      <c r="N112" s="2135" t="s">
        <v>1490</v>
      </c>
      <c r="O112" s="2132">
        <v>1206980001</v>
      </c>
      <c r="P112" s="2134" t="s">
        <v>1476</v>
      </c>
      <c r="Q112" s="2138">
        <v>222430</v>
      </c>
      <c r="R112" s="271"/>
    </row>
    <row r="113" spans="1:18" ht="15.75" x14ac:dyDescent="0.25">
      <c r="A113" s="2128">
        <v>10</v>
      </c>
      <c r="B113" s="2128">
        <v>100</v>
      </c>
      <c r="C113" s="2128">
        <v>12</v>
      </c>
      <c r="D113" s="2129" t="s">
        <v>1469</v>
      </c>
      <c r="E113" s="2129" t="s">
        <v>483</v>
      </c>
      <c r="F113" s="2129" t="s">
        <v>1470</v>
      </c>
      <c r="G113" s="2128" t="s">
        <v>1484</v>
      </c>
      <c r="H113" s="2130">
        <v>45190</v>
      </c>
      <c r="I113" s="2131" t="s">
        <v>1535</v>
      </c>
      <c r="J113" s="2132" t="s">
        <v>1472</v>
      </c>
      <c r="K113" s="2133" t="s">
        <v>1485</v>
      </c>
      <c r="L113" s="2132">
        <v>122021795</v>
      </c>
      <c r="M113" s="2134" t="s">
        <v>1486</v>
      </c>
      <c r="N113" s="2135" t="s">
        <v>1490</v>
      </c>
      <c r="O113" s="2132">
        <v>1206980001</v>
      </c>
      <c r="P113" s="2134" t="s">
        <v>1476</v>
      </c>
      <c r="Q113" s="2138">
        <v>222430</v>
      </c>
      <c r="R113" s="271"/>
    </row>
    <row r="114" spans="1:18" ht="15.75" x14ac:dyDescent="0.25">
      <c r="A114" s="2128">
        <v>10</v>
      </c>
      <c r="B114" s="2128">
        <v>100</v>
      </c>
      <c r="C114" s="2128">
        <v>12</v>
      </c>
      <c r="D114" s="2129" t="s">
        <v>1469</v>
      </c>
      <c r="E114" s="2129" t="s">
        <v>483</v>
      </c>
      <c r="F114" s="2129" t="s">
        <v>1470</v>
      </c>
      <c r="G114" s="2128" t="s">
        <v>1484</v>
      </c>
      <c r="H114" s="2130">
        <v>45190</v>
      </c>
      <c r="I114" s="2131" t="s">
        <v>1536</v>
      </c>
      <c r="J114" s="2132" t="s">
        <v>1472</v>
      </c>
      <c r="K114" s="2133" t="s">
        <v>1485</v>
      </c>
      <c r="L114" s="2132">
        <v>122021795</v>
      </c>
      <c r="M114" s="2134" t="s">
        <v>1486</v>
      </c>
      <c r="N114" s="2135" t="s">
        <v>1490</v>
      </c>
      <c r="O114" s="2132">
        <v>1206980001</v>
      </c>
      <c r="P114" s="2134" t="s">
        <v>1476</v>
      </c>
      <c r="Q114" s="2138">
        <v>222430</v>
      </c>
      <c r="R114" s="271"/>
    </row>
    <row r="115" spans="1:18" ht="15.75" x14ac:dyDescent="0.25">
      <c r="A115" s="2128">
        <v>10</v>
      </c>
      <c r="B115" s="2128">
        <v>100</v>
      </c>
      <c r="C115" s="2128">
        <v>12</v>
      </c>
      <c r="D115" s="2129" t="s">
        <v>1469</v>
      </c>
      <c r="E115" s="2129" t="s">
        <v>483</v>
      </c>
      <c r="F115" s="2129" t="s">
        <v>1470</v>
      </c>
      <c r="G115" s="2128" t="s">
        <v>1484</v>
      </c>
      <c r="H115" s="2130">
        <v>45190</v>
      </c>
      <c r="I115" s="2131" t="s">
        <v>1537</v>
      </c>
      <c r="J115" s="2132" t="s">
        <v>1472</v>
      </c>
      <c r="K115" s="2133" t="s">
        <v>1485</v>
      </c>
      <c r="L115" s="2132">
        <v>122021795</v>
      </c>
      <c r="M115" s="2134" t="s">
        <v>1486</v>
      </c>
      <c r="N115" s="2135" t="s">
        <v>1490</v>
      </c>
      <c r="O115" s="2132">
        <v>1206980001</v>
      </c>
      <c r="P115" s="2134" t="s">
        <v>1476</v>
      </c>
      <c r="Q115" s="2138">
        <v>222430</v>
      </c>
      <c r="R115" s="271"/>
    </row>
    <row r="116" spans="1:18" ht="15.75" x14ac:dyDescent="0.25">
      <c r="A116" s="2128">
        <v>10</v>
      </c>
      <c r="B116" s="2128">
        <v>100</v>
      </c>
      <c r="C116" s="2128">
        <v>12</v>
      </c>
      <c r="D116" s="2129" t="s">
        <v>1469</v>
      </c>
      <c r="E116" s="2129" t="s">
        <v>483</v>
      </c>
      <c r="F116" s="2129" t="s">
        <v>1470</v>
      </c>
      <c r="G116" s="2128" t="s">
        <v>1484</v>
      </c>
      <c r="H116" s="2130">
        <v>45190</v>
      </c>
      <c r="I116" s="2131" t="s">
        <v>1538</v>
      </c>
      <c r="J116" s="2132" t="s">
        <v>1472</v>
      </c>
      <c r="K116" s="2133" t="s">
        <v>1485</v>
      </c>
      <c r="L116" s="2132">
        <v>122021795</v>
      </c>
      <c r="M116" s="2134" t="s">
        <v>1486</v>
      </c>
      <c r="N116" s="2135" t="s">
        <v>1490</v>
      </c>
      <c r="O116" s="2132">
        <v>1206980001</v>
      </c>
      <c r="P116" s="2134" t="s">
        <v>1476</v>
      </c>
      <c r="Q116" s="2138">
        <v>222430</v>
      </c>
      <c r="R116" s="271"/>
    </row>
    <row r="117" spans="1:18" ht="15.75" x14ac:dyDescent="0.25">
      <c r="A117" s="2128">
        <v>10</v>
      </c>
      <c r="B117" s="2128">
        <v>100</v>
      </c>
      <c r="C117" s="2128">
        <v>12</v>
      </c>
      <c r="D117" s="2129" t="s">
        <v>1469</v>
      </c>
      <c r="E117" s="2129" t="s">
        <v>483</v>
      </c>
      <c r="F117" s="2129" t="s">
        <v>1470</v>
      </c>
      <c r="G117" s="2128" t="s">
        <v>1484</v>
      </c>
      <c r="H117" s="2130">
        <v>45190</v>
      </c>
      <c r="I117" s="2131" t="s">
        <v>1539</v>
      </c>
      <c r="J117" s="2132" t="s">
        <v>1472</v>
      </c>
      <c r="K117" s="2133" t="s">
        <v>1485</v>
      </c>
      <c r="L117" s="2132">
        <v>122021795</v>
      </c>
      <c r="M117" s="2134" t="s">
        <v>1486</v>
      </c>
      <c r="N117" s="2135" t="s">
        <v>1490</v>
      </c>
      <c r="O117" s="2132">
        <v>1206980001</v>
      </c>
      <c r="P117" s="2134" t="s">
        <v>1476</v>
      </c>
      <c r="Q117" s="2138">
        <v>222430</v>
      </c>
      <c r="R117" s="271"/>
    </row>
    <row r="118" spans="1:18" ht="15.75" x14ac:dyDescent="0.25">
      <c r="A118" s="2128">
        <v>10</v>
      </c>
      <c r="B118" s="2128">
        <v>100</v>
      </c>
      <c r="C118" s="2128">
        <v>12</v>
      </c>
      <c r="D118" s="2129" t="s">
        <v>1469</v>
      </c>
      <c r="E118" s="2129" t="s">
        <v>483</v>
      </c>
      <c r="F118" s="2129" t="s">
        <v>1470</v>
      </c>
      <c r="G118" s="2128" t="s">
        <v>1484</v>
      </c>
      <c r="H118" s="2130">
        <v>45190</v>
      </c>
      <c r="I118" s="2131" t="s">
        <v>1540</v>
      </c>
      <c r="J118" s="2132" t="s">
        <v>1472</v>
      </c>
      <c r="K118" s="2133" t="s">
        <v>1485</v>
      </c>
      <c r="L118" s="2132">
        <v>122021795</v>
      </c>
      <c r="M118" s="2134" t="s">
        <v>1486</v>
      </c>
      <c r="N118" s="2135" t="s">
        <v>1490</v>
      </c>
      <c r="O118" s="2132">
        <v>1206980001</v>
      </c>
      <c r="P118" s="2134" t="s">
        <v>1476</v>
      </c>
      <c r="Q118" s="2138">
        <v>222430</v>
      </c>
      <c r="R118" s="271"/>
    </row>
    <row r="119" spans="1:18" ht="15.75" x14ac:dyDescent="0.25">
      <c r="A119" s="2128">
        <v>10</v>
      </c>
      <c r="B119" s="2128">
        <v>100</v>
      </c>
      <c r="C119" s="2128">
        <v>12</v>
      </c>
      <c r="D119" s="2129" t="s">
        <v>1469</v>
      </c>
      <c r="E119" s="2129" t="s">
        <v>483</v>
      </c>
      <c r="F119" s="2129" t="s">
        <v>1470</v>
      </c>
      <c r="G119" s="2128" t="s">
        <v>1484</v>
      </c>
      <c r="H119" s="2130">
        <v>45190</v>
      </c>
      <c r="I119" s="2131" t="s">
        <v>1541</v>
      </c>
      <c r="J119" s="2132" t="s">
        <v>1472</v>
      </c>
      <c r="K119" s="2133" t="s">
        <v>1485</v>
      </c>
      <c r="L119" s="2132">
        <v>122021795</v>
      </c>
      <c r="M119" s="2134" t="s">
        <v>1486</v>
      </c>
      <c r="N119" s="2135" t="s">
        <v>1490</v>
      </c>
      <c r="O119" s="2132">
        <v>1206980001</v>
      </c>
      <c r="P119" s="2134" t="s">
        <v>1476</v>
      </c>
      <c r="Q119" s="2138">
        <v>222430</v>
      </c>
      <c r="R119" s="271"/>
    </row>
    <row r="120" spans="1:18" ht="15.75" x14ac:dyDescent="0.25">
      <c r="A120" s="2128">
        <v>10</v>
      </c>
      <c r="B120" s="2128">
        <v>100</v>
      </c>
      <c r="C120" s="2128">
        <v>12</v>
      </c>
      <c r="D120" s="2129" t="s">
        <v>1469</v>
      </c>
      <c r="E120" s="2129" t="s">
        <v>483</v>
      </c>
      <c r="F120" s="2129" t="s">
        <v>1470</v>
      </c>
      <c r="G120" s="2128" t="s">
        <v>1484</v>
      </c>
      <c r="H120" s="2130">
        <v>45190</v>
      </c>
      <c r="I120" s="2131" t="s">
        <v>1542</v>
      </c>
      <c r="J120" s="2132" t="s">
        <v>1472</v>
      </c>
      <c r="K120" s="2133" t="s">
        <v>1485</v>
      </c>
      <c r="L120" s="2132">
        <v>122021795</v>
      </c>
      <c r="M120" s="2134" t="s">
        <v>1486</v>
      </c>
      <c r="N120" s="2135" t="s">
        <v>1490</v>
      </c>
      <c r="O120" s="2132">
        <v>1206980001</v>
      </c>
      <c r="P120" s="2134" t="s">
        <v>1476</v>
      </c>
      <c r="Q120" s="2138">
        <v>222430</v>
      </c>
      <c r="R120" s="271"/>
    </row>
    <row r="121" spans="1:18" ht="15.75" x14ac:dyDescent="0.25">
      <c r="A121" s="2128">
        <v>10</v>
      </c>
      <c r="B121" s="2128">
        <v>100</v>
      </c>
      <c r="C121" s="2128">
        <v>12</v>
      </c>
      <c r="D121" s="2129" t="s">
        <v>1469</v>
      </c>
      <c r="E121" s="2129" t="s">
        <v>483</v>
      </c>
      <c r="F121" s="2129" t="s">
        <v>1470</v>
      </c>
      <c r="G121" s="2128" t="s">
        <v>1484</v>
      </c>
      <c r="H121" s="2130">
        <v>45190</v>
      </c>
      <c r="I121" s="2131" t="s">
        <v>1543</v>
      </c>
      <c r="J121" s="2132" t="s">
        <v>1472</v>
      </c>
      <c r="K121" s="2133" t="s">
        <v>1485</v>
      </c>
      <c r="L121" s="2132">
        <v>122021795</v>
      </c>
      <c r="M121" s="2134" t="s">
        <v>1486</v>
      </c>
      <c r="N121" s="2135" t="s">
        <v>1490</v>
      </c>
      <c r="O121" s="2132">
        <v>1206980001</v>
      </c>
      <c r="P121" s="2134" t="s">
        <v>1476</v>
      </c>
      <c r="Q121" s="2138">
        <v>222430</v>
      </c>
      <c r="R121" s="271"/>
    </row>
    <row r="122" spans="1:18" ht="15.75" x14ac:dyDescent="0.25">
      <c r="A122" s="2128">
        <v>10</v>
      </c>
      <c r="B122" s="2128">
        <v>100</v>
      </c>
      <c r="C122" s="2128">
        <v>12</v>
      </c>
      <c r="D122" s="2129" t="s">
        <v>1469</v>
      </c>
      <c r="E122" s="2129" t="s">
        <v>483</v>
      </c>
      <c r="F122" s="2129" t="s">
        <v>1470</v>
      </c>
      <c r="G122" s="2128" t="s">
        <v>1484</v>
      </c>
      <c r="H122" s="2130">
        <v>45190</v>
      </c>
      <c r="I122" s="2131" t="s">
        <v>1544</v>
      </c>
      <c r="J122" s="2132" t="s">
        <v>1472</v>
      </c>
      <c r="K122" s="2133" t="s">
        <v>1485</v>
      </c>
      <c r="L122" s="2132">
        <v>122021795</v>
      </c>
      <c r="M122" s="2134" t="s">
        <v>1486</v>
      </c>
      <c r="N122" s="2135" t="s">
        <v>1490</v>
      </c>
      <c r="O122" s="2132">
        <v>1206980001</v>
      </c>
      <c r="P122" s="2134" t="s">
        <v>1476</v>
      </c>
      <c r="Q122" s="2138">
        <v>222430</v>
      </c>
      <c r="R122" s="271"/>
    </row>
    <row r="123" spans="1:18" ht="15.75" x14ac:dyDescent="0.25">
      <c r="A123" s="2128">
        <v>10</v>
      </c>
      <c r="B123" s="2128">
        <v>100</v>
      </c>
      <c r="C123" s="2128">
        <v>12</v>
      </c>
      <c r="D123" s="2129" t="s">
        <v>1469</v>
      </c>
      <c r="E123" s="2129" t="s">
        <v>483</v>
      </c>
      <c r="F123" s="2129" t="s">
        <v>1470</v>
      </c>
      <c r="G123" s="2128" t="s">
        <v>1484</v>
      </c>
      <c r="H123" s="2130">
        <v>45190</v>
      </c>
      <c r="I123" s="2131" t="s">
        <v>1545</v>
      </c>
      <c r="J123" s="2132" t="s">
        <v>1472</v>
      </c>
      <c r="K123" s="2133" t="s">
        <v>1485</v>
      </c>
      <c r="L123" s="2132">
        <v>122021795</v>
      </c>
      <c r="M123" s="2134" t="s">
        <v>1486</v>
      </c>
      <c r="N123" s="2135" t="s">
        <v>1490</v>
      </c>
      <c r="O123" s="2132">
        <v>1206980001</v>
      </c>
      <c r="P123" s="2134" t="s">
        <v>1476</v>
      </c>
      <c r="Q123" s="2138">
        <v>222430</v>
      </c>
      <c r="R123" s="271"/>
    </row>
    <row r="124" spans="1:18" ht="15.75" x14ac:dyDescent="0.25">
      <c r="A124" s="2128">
        <v>10</v>
      </c>
      <c r="B124" s="2128">
        <v>100</v>
      </c>
      <c r="C124" s="2128">
        <v>12</v>
      </c>
      <c r="D124" s="2129" t="s">
        <v>1469</v>
      </c>
      <c r="E124" s="2129" t="s">
        <v>483</v>
      </c>
      <c r="F124" s="2129" t="s">
        <v>1470</v>
      </c>
      <c r="G124" s="2128" t="s">
        <v>1484</v>
      </c>
      <c r="H124" s="2130">
        <v>45190</v>
      </c>
      <c r="I124" s="2131" t="s">
        <v>1546</v>
      </c>
      <c r="J124" s="2132" t="s">
        <v>1472</v>
      </c>
      <c r="K124" s="2133" t="s">
        <v>1485</v>
      </c>
      <c r="L124" s="2132">
        <v>122021795</v>
      </c>
      <c r="M124" s="2134" t="s">
        <v>1486</v>
      </c>
      <c r="N124" s="2135" t="s">
        <v>1490</v>
      </c>
      <c r="O124" s="2132">
        <v>1206980001</v>
      </c>
      <c r="P124" s="2134" t="s">
        <v>1476</v>
      </c>
      <c r="Q124" s="2138">
        <v>222430</v>
      </c>
      <c r="R124" s="271"/>
    </row>
    <row r="125" spans="1:18" ht="15.75" x14ac:dyDescent="0.25">
      <c r="A125" s="2128">
        <v>10</v>
      </c>
      <c r="B125" s="2128">
        <v>100</v>
      </c>
      <c r="C125" s="2128">
        <v>12</v>
      </c>
      <c r="D125" s="2129" t="s">
        <v>1469</v>
      </c>
      <c r="E125" s="2129" t="s">
        <v>483</v>
      </c>
      <c r="F125" s="2129" t="s">
        <v>1470</v>
      </c>
      <c r="G125" s="2128" t="s">
        <v>1484</v>
      </c>
      <c r="H125" s="2130">
        <v>45190</v>
      </c>
      <c r="I125" s="2131" t="s">
        <v>1547</v>
      </c>
      <c r="J125" s="2132" t="s">
        <v>1472</v>
      </c>
      <c r="K125" s="2133" t="s">
        <v>1485</v>
      </c>
      <c r="L125" s="2132">
        <v>122021795</v>
      </c>
      <c r="M125" s="2134" t="s">
        <v>1486</v>
      </c>
      <c r="N125" s="2135" t="s">
        <v>1490</v>
      </c>
      <c r="O125" s="2132">
        <v>1206980001</v>
      </c>
      <c r="P125" s="2134" t="s">
        <v>1476</v>
      </c>
      <c r="Q125" s="2138">
        <v>222430</v>
      </c>
      <c r="R125" s="271"/>
    </row>
    <row r="126" spans="1:18" ht="15.75" x14ac:dyDescent="0.25">
      <c r="A126" s="2128">
        <v>10</v>
      </c>
      <c r="B126" s="2128">
        <v>100</v>
      </c>
      <c r="C126" s="2128">
        <v>12</v>
      </c>
      <c r="D126" s="2129" t="s">
        <v>1469</v>
      </c>
      <c r="E126" s="2129" t="s">
        <v>483</v>
      </c>
      <c r="F126" s="2129" t="s">
        <v>1470</v>
      </c>
      <c r="G126" s="2128" t="s">
        <v>1484</v>
      </c>
      <c r="H126" s="2130">
        <v>45190</v>
      </c>
      <c r="I126" s="2131" t="s">
        <v>1548</v>
      </c>
      <c r="J126" s="2132" t="s">
        <v>1472</v>
      </c>
      <c r="K126" s="2133" t="s">
        <v>1485</v>
      </c>
      <c r="L126" s="2132">
        <v>122021795</v>
      </c>
      <c r="M126" s="2134" t="s">
        <v>1486</v>
      </c>
      <c r="N126" s="2135" t="s">
        <v>1490</v>
      </c>
      <c r="O126" s="2132">
        <v>1206980001</v>
      </c>
      <c r="P126" s="2134" t="s">
        <v>1476</v>
      </c>
      <c r="Q126" s="2138">
        <v>222430</v>
      </c>
      <c r="R126" s="271"/>
    </row>
    <row r="127" spans="1:18" ht="15.75" x14ac:dyDescent="0.25">
      <c r="A127" s="2128">
        <v>10</v>
      </c>
      <c r="B127" s="2128">
        <v>100</v>
      </c>
      <c r="C127" s="2128">
        <v>12</v>
      </c>
      <c r="D127" s="2129" t="s">
        <v>1469</v>
      </c>
      <c r="E127" s="2129" t="s">
        <v>483</v>
      </c>
      <c r="F127" s="2129" t="s">
        <v>1470</v>
      </c>
      <c r="G127" s="2128" t="s">
        <v>1484</v>
      </c>
      <c r="H127" s="2130">
        <v>45190</v>
      </c>
      <c r="I127" s="2131" t="s">
        <v>1549</v>
      </c>
      <c r="J127" s="2132" t="s">
        <v>1472</v>
      </c>
      <c r="K127" s="2133" t="s">
        <v>1485</v>
      </c>
      <c r="L127" s="2132">
        <v>122021795</v>
      </c>
      <c r="M127" s="2134" t="s">
        <v>1486</v>
      </c>
      <c r="N127" s="2135" t="s">
        <v>1490</v>
      </c>
      <c r="O127" s="2132">
        <v>1206980001</v>
      </c>
      <c r="P127" s="2134" t="s">
        <v>1476</v>
      </c>
      <c r="Q127" s="2138">
        <v>222430</v>
      </c>
      <c r="R127" s="271"/>
    </row>
    <row r="128" spans="1:18" ht="15.75" x14ac:dyDescent="0.25">
      <c r="A128" s="2128">
        <v>10</v>
      </c>
      <c r="B128" s="2128">
        <v>100</v>
      </c>
      <c r="C128" s="2128">
        <v>12</v>
      </c>
      <c r="D128" s="2129" t="s">
        <v>1469</v>
      </c>
      <c r="E128" s="2129" t="s">
        <v>483</v>
      </c>
      <c r="F128" s="2129" t="s">
        <v>1470</v>
      </c>
      <c r="G128" s="2128" t="s">
        <v>1484</v>
      </c>
      <c r="H128" s="2130">
        <v>45190</v>
      </c>
      <c r="I128" s="2131" t="s">
        <v>1550</v>
      </c>
      <c r="J128" s="2132" t="s">
        <v>1472</v>
      </c>
      <c r="K128" s="2133" t="s">
        <v>1485</v>
      </c>
      <c r="L128" s="2132">
        <v>122021795</v>
      </c>
      <c r="M128" s="2134" t="s">
        <v>1486</v>
      </c>
      <c r="N128" s="2135" t="s">
        <v>1490</v>
      </c>
      <c r="O128" s="2132">
        <v>1206980001</v>
      </c>
      <c r="P128" s="2134" t="s">
        <v>1476</v>
      </c>
      <c r="Q128" s="2138">
        <v>222430</v>
      </c>
      <c r="R128" s="271"/>
    </row>
    <row r="129" spans="1:18" ht="15.75" x14ac:dyDescent="0.25">
      <c r="A129" s="2128">
        <v>10</v>
      </c>
      <c r="B129" s="2128">
        <v>100</v>
      </c>
      <c r="C129" s="2128">
        <v>12</v>
      </c>
      <c r="D129" s="2129" t="s">
        <v>1469</v>
      </c>
      <c r="E129" s="2129" t="s">
        <v>483</v>
      </c>
      <c r="F129" s="2129" t="s">
        <v>1470</v>
      </c>
      <c r="G129" s="2128" t="s">
        <v>1484</v>
      </c>
      <c r="H129" s="2130">
        <v>45190</v>
      </c>
      <c r="I129" s="2131" t="s">
        <v>1551</v>
      </c>
      <c r="J129" s="2132" t="s">
        <v>1472</v>
      </c>
      <c r="K129" s="2133" t="s">
        <v>1485</v>
      </c>
      <c r="L129" s="2132">
        <v>122021795</v>
      </c>
      <c r="M129" s="2134" t="s">
        <v>1486</v>
      </c>
      <c r="N129" s="2135" t="s">
        <v>1490</v>
      </c>
      <c r="O129" s="2132">
        <v>1206980001</v>
      </c>
      <c r="P129" s="2134" t="s">
        <v>1476</v>
      </c>
      <c r="Q129" s="2138">
        <v>222430</v>
      </c>
      <c r="R129" s="271"/>
    </row>
    <row r="130" spans="1:18" ht="15.75" x14ac:dyDescent="0.25">
      <c r="A130" s="2128">
        <v>10</v>
      </c>
      <c r="B130" s="2128">
        <v>100</v>
      </c>
      <c r="C130" s="2128">
        <v>12</v>
      </c>
      <c r="D130" s="2129" t="s">
        <v>1469</v>
      </c>
      <c r="E130" s="2129" t="s">
        <v>483</v>
      </c>
      <c r="F130" s="2129" t="s">
        <v>1470</v>
      </c>
      <c r="G130" s="2128" t="s">
        <v>1484</v>
      </c>
      <c r="H130" s="2130">
        <v>45190</v>
      </c>
      <c r="I130" s="2131" t="s">
        <v>1552</v>
      </c>
      <c r="J130" s="2132" t="s">
        <v>1472</v>
      </c>
      <c r="K130" s="2133" t="s">
        <v>1485</v>
      </c>
      <c r="L130" s="2132">
        <v>122021795</v>
      </c>
      <c r="M130" s="2134" t="s">
        <v>1486</v>
      </c>
      <c r="N130" s="2135" t="s">
        <v>1490</v>
      </c>
      <c r="O130" s="2132">
        <v>1206980001</v>
      </c>
      <c r="P130" s="2134" t="s">
        <v>1476</v>
      </c>
      <c r="Q130" s="2138">
        <v>222430</v>
      </c>
      <c r="R130" s="271"/>
    </row>
    <row r="131" spans="1:18" ht="15.75" x14ac:dyDescent="0.25">
      <c r="A131" s="2128">
        <v>10</v>
      </c>
      <c r="B131" s="2128">
        <v>100</v>
      </c>
      <c r="C131" s="2128">
        <v>12</v>
      </c>
      <c r="D131" s="2129" t="s">
        <v>1469</v>
      </c>
      <c r="E131" s="2129" t="s">
        <v>483</v>
      </c>
      <c r="F131" s="2129" t="s">
        <v>1470</v>
      </c>
      <c r="G131" s="2128" t="s">
        <v>1484</v>
      </c>
      <c r="H131" s="2130">
        <v>45190</v>
      </c>
      <c r="I131" s="2131" t="s">
        <v>1553</v>
      </c>
      <c r="J131" s="2132" t="s">
        <v>1472</v>
      </c>
      <c r="K131" s="2133" t="s">
        <v>1485</v>
      </c>
      <c r="L131" s="2132">
        <v>122021795</v>
      </c>
      <c r="M131" s="2134" t="s">
        <v>1486</v>
      </c>
      <c r="N131" s="2135" t="s">
        <v>1490</v>
      </c>
      <c r="O131" s="2132">
        <v>1206980001</v>
      </c>
      <c r="P131" s="2134" t="s">
        <v>1476</v>
      </c>
      <c r="Q131" s="2138">
        <v>222430</v>
      </c>
      <c r="R131" s="271"/>
    </row>
    <row r="132" spans="1:18" ht="15.75" x14ac:dyDescent="0.25">
      <c r="A132" s="2128">
        <v>10</v>
      </c>
      <c r="B132" s="2128">
        <v>100</v>
      </c>
      <c r="C132" s="2128">
        <v>12</v>
      </c>
      <c r="D132" s="2129" t="s">
        <v>1469</v>
      </c>
      <c r="E132" s="2129" t="s">
        <v>483</v>
      </c>
      <c r="F132" s="2129" t="s">
        <v>1470</v>
      </c>
      <c r="G132" s="2128" t="s">
        <v>1484</v>
      </c>
      <c r="H132" s="2130">
        <v>45190</v>
      </c>
      <c r="I132" s="2131" t="s">
        <v>1554</v>
      </c>
      <c r="J132" s="2132" t="s">
        <v>1472</v>
      </c>
      <c r="K132" s="2133" t="s">
        <v>1485</v>
      </c>
      <c r="L132" s="2132">
        <v>122021795</v>
      </c>
      <c r="M132" s="2134" t="s">
        <v>1486</v>
      </c>
      <c r="N132" s="2135" t="s">
        <v>1490</v>
      </c>
      <c r="O132" s="2132">
        <v>1206980001</v>
      </c>
      <c r="P132" s="2134" t="s">
        <v>1476</v>
      </c>
      <c r="Q132" s="2138">
        <v>222430</v>
      </c>
      <c r="R132" s="271"/>
    </row>
    <row r="133" spans="1:18" ht="15.75" x14ac:dyDescent="0.25">
      <c r="A133" s="2128">
        <v>10</v>
      </c>
      <c r="B133" s="2128">
        <v>100</v>
      </c>
      <c r="C133" s="2128">
        <v>12</v>
      </c>
      <c r="D133" s="2129" t="s">
        <v>1469</v>
      </c>
      <c r="E133" s="2129" t="s">
        <v>483</v>
      </c>
      <c r="F133" s="2129" t="s">
        <v>1470</v>
      </c>
      <c r="G133" s="2128" t="s">
        <v>1484</v>
      </c>
      <c r="H133" s="2130">
        <v>45190</v>
      </c>
      <c r="I133" s="2131" t="s">
        <v>1555</v>
      </c>
      <c r="J133" s="2132" t="s">
        <v>1472</v>
      </c>
      <c r="K133" s="2133" t="s">
        <v>1485</v>
      </c>
      <c r="L133" s="2132">
        <v>122021795</v>
      </c>
      <c r="M133" s="2134" t="s">
        <v>1486</v>
      </c>
      <c r="N133" s="2135" t="s">
        <v>1490</v>
      </c>
      <c r="O133" s="2132">
        <v>1206980001</v>
      </c>
      <c r="P133" s="2134" t="s">
        <v>1476</v>
      </c>
      <c r="Q133" s="2138">
        <v>222430</v>
      </c>
      <c r="R133" s="271"/>
    </row>
    <row r="134" spans="1:18" ht="15.75" x14ac:dyDescent="0.25">
      <c r="A134" s="2128">
        <v>10</v>
      </c>
      <c r="B134" s="2128">
        <v>100</v>
      </c>
      <c r="C134" s="2128">
        <v>12</v>
      </c>
      <c r="D134" s="2129" t="s">
        <v>1469</v>
      </c>
      <c r="E134" s="2129" t="s">
        <v>483</v>
      </c>
      <c r="F134" s="2129" t="s">
        <v>1470</v>
      </c>
      <c r="G134" s="2128" t="s">
        <v>1484</v>
      </c>
      <c r="H134" s="2130">
        <v>45190</v>
      </c>
      <c r="I134" s="2131" t="s">
        <v>1556</v>
      </c>
      <c r="J134" s="2132" t="s">
        <v>1472</v>
      </c>
      <c r="K134" s="2133" t="s">
        <v>1485</v>
      </c>
      <c r="L134" s="2132">
        <v>122021795</v>
      </c>
      <c r="M134" s="2134" t="s">
        <v>1486</v>
      </c>
      <c r="N134" s="2135" t="s">
        <v>1490</v>
      </c>
      <c r="O134" s="2132">
        <v>1206980001</v>
      </c>
      <c r="P134" s="2134" t="s">
        <v>1476</v>
      </c>
      <c r="Q134" s="2138">
        <v>222430</v>
      </c>
      <c r="R134" s="271"/>
    </row>
    <row r="135" spans="1:18" ht="15.75" x14ac:dyDescent="0.25">
      <c r="A135" s="2128">
        <v>10</v>
      </c>
      <c r="B135" s="2128">
        <v>100</v>
      </c>
      <c r="C135" s="2128">
        <v>12</v>
      </c>
      <c r="D135" s="2129" t="s">
        <v>1469</v>
      </c>
      <c r="E135" s="2129" t="s">
        <v>483</v>
      </c>
      <c r="F135" s="2129" t="s">
        <v>1470</v>
      </c>
      <c r="G135" s="2128" t="s">
        <v>1484</v>
      </c>
      <c r="H135" s="2130">
        <v>45190</v>
      </c>
      <c r="I135" s="2131" t="s">
        <v>1557</v>
      </c>
      <c r="J135" s="2132" t="s">
        <v>1472</v>
      </c>
      <c r="K135" s="2133" t="s">
        <v>1485</v>
      </c>
      <c r="L135" s="2132">
        <v>122021795</v>
      </c>
      <c r="M135" s="2134" t="s">
        <v>1486</v>
      </c>
      <c r="N135" s="2135" t="s">
        <v>1490</v>
      </c>
      <c r="O135" s="2132">
        <v>1206980001</v>
      </c>
      <c r="P135" s="2134" t="s">
        <v>1476</v>
      </c>
      <c r="Q135" s="2138">
        <v>222430</v>
      </c>
      <c r="R135" s="271"/>
    </row>
    <row r="136" spans="1:18" ht="15.75" x14ac:dyDescent="0.25">
      <c r="A136" s="2128">
        <v>10</v>
      </c>
      <c r="B136" s="2128">
        <v>100</v>
      </c>
      <c r="C136" s="2128">
        <v>12</v>
      </c>
      <c r="D136" s="2129" t="s">
        <v>1469</v>
      </c>
      <c r="E136" s="2129" t="s">
        <v>483</v>
      </c>
      <c r="F136" s="2129" t="s">
        <v>1470</v>
      </c>
      <c r="G136" s="2128" t="s">
        <v>1484</v>
      </c>
      <c r="H136" s="2130">
        <v>45190</v>
      </c>
      <c r="I136" s="2131" t="s">
        <v>1558</v>
      </c>
      <c r="J136" s="2132" t="s">
        <v>1472</v>
      </c>
      <c r="K136" s="2133" t="s">
        <v>1485</v>
      </c>
      <c r="L136" s="2132">
        <v>122021795</v>
      </c>
      <c r="M136" s="2134" t="s">
        <v>1486</v>
      </c>
      <c r="N136" s="2135" t="s">
        <v>1490</v>
      </c>
      <c r="O136" s="2132">
        <v>1206980001</v>
      </c>
      <c r="P136" s="2134" t="s">
        <v>1476</v>
      </c>
      <c r="Q136" s="2138">
        <v>222430</v>
      </c>
      <c r="R136" s="271"/>
    </row>
    <row r="137" spans="1:18" ht="15.75" x14ac:dyDescent="0.25">
      <c r="A137" s="2128">
        <v>10</v>
      </c>
      <c r="B137" s="2128">
        <v>100</v>
      </c>
      <c r="C137" s="2128">
        <v>12</v>
      </c>
      <c r="D137" s="2129" t="s">
        <v>1469</v>
      </c>
      <c r="E137" s="2129" t="s">
        <v>483</v>
      </c>
      <c r="F137" s="2129" t="s">
        <v>1470</v>
      </c>
      <c r="G137" s="2128" t="s">
        <v>1484</v>
      </c>
      <c r="H137" s="2130">
        <v>45190</v>
      </c>
      <c r="I137" s="2131" t="s">
        <v>1559</v>
      </c>
      <c r="J137" s="2132" t="s">
        <v>1472</v>
      </c>
      <c r="K137" s="2133" t="s">
        <v>1485</v>
      </c>
      <c r="L137" s="2132">
        <v>122021795</v>
      </c>
      <c r="M137" s="2134" t="s">
        <v>1486</v>
      </c>
      <c r="N137" s="2135" t="s">
        <v>1490</v>
      </c>
      <c r="O137" s="2132">
        <v>1206980001</v>
      </c>
      <c r="P137" s="2134" t="s">
        <v>1476</v>
      </c>
      <c r="Q137" s="2138">
        <v>222430</v>
      </c>
      <c r="R137" s="271"/>
    </row>
    <row r="138" spans="1:18" ht="15.75" x14ac:dyDescent="0.25">
      <c r="A138" s="2128">
        <v>10</v>
      </c>
      <c r="B138" s="2128">
        <v>100</v>
      </c>
      <c r="C138" s="2128">
        <v>12</v>
      </c>
      <c r="D138" s="2129" t="s">
        <v>1469</v>
      </c>
      <c r="E138" s="2129" t="s">
        <v>483</v>
      </c>
      <c r="F138" s="2129" t="s">
        <v>1470</v>
      </c>
      <c r="G138" s="2128" t="s">
        <v>1484</v>
      </c>
      <c r="H138" s="2130">
        <v>45190</v>
      </c>
      <c r="I138" s="2131" t="s">
        <v>1560</v>
      </c>
      <c r="J138" s="2132" t="s">
        <v>1472</v>
      </c>
      <c r="K138" s="2133" t="s">
        <v>1485</v>
      </c>
      <c r="L138" s="2132">
        <v>122021795</v>
      </c>
      <c r="M138" s="2134" t="s">
        <v>1486</v>
      </c>
      <c r="N138" s="2135" t="s">
        <v>1490</v>
      </c>
      <c r="O138" s="2132">
        <v>1206980001</v>
      </c>
      <c r="P138" s="2134" t="s">
        <v>1476</v>
      </c>
      <c r="Q138" s="2138">
        <v>222430</v>
      </c>
      <c r="R138" s="271"/>
    </row>
    <row r="139" spans="1:18" ht="15.75" x14ac:dyDescent="0.25">
      <c r="A139" s="2128">
        <v>10</v>
      </c>
      <c r="B139" s="2128">
        <v>100</v>
      </c>
      <c r="C139" s="2128">
        <v>12</v>
      </c>
      <c r="D139" s="2129" t="s">
        <v>1469</v>
      </c>
      <c r="E139" s="2129" t="s">
        <v>483</v>
      </c>
      <c r="F139" s="2129" t="s">
        <v>1470</v>
      </c>
      <c r="G139" s="2128" t="s">
        <v>1484</v>
      </c>
      <c r="H139" s="2130">
        <v>45190</v>
      </c>
      <c r="I139" s="2131" t="s">
        <v>1561</v>
      </c>
      <c r="J139" s="2132" t="s">
        <v>1472</v>
      </c>
      <c r="K139" s="2133" t="s">
        <v>1485</v>
      </c>
      <c r="L139" s="2132">
        <v>122021795</v>
      </c>
      <c r="M139" s="2134" t="s">
        <v>1486</v>
      </c>
      <c r="N139" s="2135" t="s">
        <v>1490</v>
      </c>
      <c r="O139" s="2132">
        <v>1206980001</v>
      </c>
      <c r="P139" s="2134" t="s">
        <v>1476</v>
      </c>
      <c r="Q139" s="2138">
        <v>222430</v>
      </c>
      <c r="R139" s="271"/>
    </row>
    <row r="140" spans="1:18" ht="15.75" x14ac:dyDescent="0.25">
      <c r="A140" s="2128">
        <v>10</v>
      </c>
      <c r="B140" s="2128">
        <v>100</v>
      </c>
      <c r="C140" s="2128">
        <v>12</v>
      </c>
      <c r="D140" s="2129" t="s">
        <v>1469</v>
      </c>
      <c r="E140" s="2129" t="s">
        <v>483</v>
      </c>
      <c r="F140" s="2129" t="s">
        <v>1470</v>
      </c>
      <c r="G140" s="2128" t="s">
        <v>1484</v>
      </c>
      <c r="H140" s="2130">
        <v>45190</v>
      </c>
      <c r="I140" s="2131" t="s">
        <v>1562</v>
      </c>
      <c r="J140" s="2132" t="s">
        <v>1472</v>
      </c>
      <c r="K140" s="2133" t="s">
        <v>1485</v>
      </c>
      <c r="L140" s="2132">
        <v>122021795</v>
      </c>
      <c r="M140" s="2134" t="s">
        <v>1486</v>
      </c>
      <c r="N140" s="2135" t="s">
        <v>1490</v>
      </c>
      <c r="O140" s="2132">
        <v>1206980001</v>
      </c>
      <c r="P140" s="2134" t="s">
        <v>1476</v>
      </c>
      <c r="Q140" s="2138">
        <v>222430</v>
      </c>
      <c r="R140" s="271"/>
    </row>
    <row r="141" spans="1:18" ht="15.75" x14ac:dyDescent="0.25">
      <c r="A141" s="2128">
        <v>10</v>
      </c>
      <c r="B141" s="2128">
        <v>100</v>
      </c>
      <c r="C141" s="2128">
        <v>12</v>
      </c>
      <c r="D141" s="2129" t="s">
        <v>1469</v>
      </c>
      <c r="E141" s="2129" t="s">
        <v>483</v>
      </c>
      <c r="F141" s="2129" t="s">
        <v>1470</v>
      </c>
      <c r="G141" s="2128" t="s">
        <v>1484</v>
      </c>
      <c r="H141" s="2130">
        <v>45190</v>
      </c>
      <c r="I141" s="2131" t="s">
        <v>1563</v>
      </c>
      <c r="J141" s="2132" t="s">
        <v>1472</v>
      </c>
      <c r="K141" s="2133" t="s">
        <v>1485</v>
      </c>
      <c r="L141" s="2132">
        <v>122021795</v>
      </c>
      <c r="M141" s="2134" t="s">
        <v>1486</v>
      </c>
      <c r="N141" s="2135" t="s">
        <v>1490</v>
      </c>
      <c r="O141" s="2132">
        <v>1206980001</v>
      </c>
      <c r="P141" s="2134" t="s">
        <v>1476</v>
      </c>
      <c r="Q141" s="2138">
        <v>222430</v>
      </c>
      <c r="R141" s="271"/>
    </row>
    <row r="142" spans="1:18" ht="15.75" x14ac:dyDescent="0.25">
      <c r="A142" s="2128">
        <v>10</v>
      </c>
      <c r="B142" s="2128">
        <v>100</v>
      </c>
      <c r="C142" s="2128">
        <v>12</v>
      </c>
      <c r="D142" s="2129" t="s">
        <v>1469</v>
      </c>
      <c r="E142" s="2129" t="s">
        <v>483</v>
      </c>
      <c r="F142" s="2129" t="s">
        <v>1470</v>
      </c>
      <c r="G142" s="2128" t="s">
        <v>1484</v>
      </c>
      <c r="H142" s="2130">
        <v>45190</v>
      </c>
      <c r="I142" s="2131" t="s">
        <v>1564</v>
      </c>
      <c r="J142" s="2132" t="s">
        <v>1472</v>
      </c>
      <c r="K142" s="2133" t="s">
        <v>1485</v>
      </c>
      <c r="L142" s="2132">
        <v>122021795</v>
      </c>
      <c r="M142" s="2134" t="s">
        <v>1486</v>
      </c>
      <c r="N142" s="2135" t="s">
        <v>1490</v>
      </c>
      <c r="O142" s="2132">
        <v>1206980001</v>
      </c>
      <c r="P142" s="2134" t="s">
        <v>1476</v>
      </c>
      <c r="Q142" s="2138">
        <v>222430</v>
      </c>
      <c r="R142" s="271"/>
    </row>
    <row r="143" spans="1:18" ht="15.75" x14ac:dyDescent="0.25">
      <c r="A143" s="2128">
        <v>10</v>
      </c>
      <c r="B143" s="2128">
        <v>100</v>
      </c>
      <c r="C143" s="2128">
        <v>12</v>
      </c>
      <c r="D143" s="2129" t="s">
        <v>1469</v>
      </c>
      <c r="E143" s="2129" t="s">
        <v>483</v>
      </c>
      <c r="F143" s="2129" t="s">
        <v>1470</v>
      </c>
      <c r="G143" s="2128" t="s">
        <v>1484</v>
      </c>
      <c r="H143" s="2130">
        <v>45190</v>
      </c>
      <c r="I143" s="2131" t="s">
        <v>1565</v>
      </c>
      <c r="J143" s="2132" t="s">
        <v>1472</v>
      </c>
      <c r="K143" s="2133" t="s">
        <v>1485</v>
      </c>
      <c r="L143" s="2132">
        <v>122021795</v>
      </c>
      <c r="M143" s="2134" t="s">
        <v>1486</v>
      </c>
      <c r="N143" s="2135" t="s">
        <v>1490</v>
      </c>
      <c r="O143" s="2132">
        <v>1206980001</v>
      </c>
      <c r="P143" s="2134" t="s">
        <v>1476</v>
      </c>
      <c r="Q143" s="2138">
        <v>222430</v>
      </c>
      <c r="R143" s="271"/>
    </row>
    <row r="144" spans="1:18" ht="15.75" x14ac:dyDescent="0.25">
      <c r="A144" s="2128">
        <v>10</v>
      </c>
      <c r="B144" s="2128">
        <v>100</v>
      </c>
      <c r="C144" s="2128">
        <v>12</v>
      </c>
      <c r="D144" s="2129" t="s">
        <v>1469</v>
      </c>
      <c r="E144" s="2129" t="s">
        <v>483</v>
      </c>
      <c r="F144" s="2129" t="s">
        <v>1470</v>
      </c>
      <c r="G144" s="2128" t="s">
        <v>1484</v>
      </c>
      <c r="H144" s="2130">
        <v>45190</v>
      </c>
      <c r="I144" s="2131" t="s">
        <v>1566</v>
      </c>
      <c r="J144" s="2132" t="s">
        <v>1472</v>
      </c>
      <c r="K144" s="2133" t="s">
        <v>1485</v>
      </c>
      <c r="L144" s="2132">
        <v>122021795</v>
      </c>
      <c r="M144" s="2134" t="s">
        <v>1486</v>
      </c>
      <c r="N144" s="2135" t="s">
        <v>1490</v>
      </c>
      <c r="O144" s="2132">
        <v>1206980001</v>
      </c>
      <c r="P144" s="2134" t="s">
        <v>1476</v>
      </c>
      <c r="Q144" s="2138">
        <v>222430</v>
      </c>
      <c r="R144" s="271"/>
    </row>
    <row r="145" spans="1:18" ht="15.75" x14ac:dyDescent="0.25">
      <c r="A145" s="2128">
        <v>10</v>
      </c>
      <c r="B145" s="2128">
        <v>100</v>
      </c>
      <c r="C145" s="2128">
        <v>12</v>
      </c>
      <c r="D145" s="2129" t="s">
        <v>1469</v>
      </c>
      <c r="E145" s="2129" t="s">
        <v>483</v>
      </c>
      <c r="F145" s="2129" t="s">
        <v>1470</v>
      </c>
      <c r="G145" s="2128" t="s">
        <v>1484</v>
      </c>
      <c r="H145" s="2130">
        <v>45190</v>
      </c>
      <c r="I145" s="2131" t="s">
        <v>1567</v>
      </c>
      <c r="J145" s="2132" t="s">
        <v>1472</v>
      </c>
      <c r="K145" s="2133" t="s">
        <v>1485</v>
      </c>
      <c r="L145" s="2132">
        <v>122021795</v>
      </c>
      <c r="M145" s="2134" t="s">
        <v>1486</v>
      </c>
      <c r="N145" s="2135" t="s">
        <v>1490</v>
      </c>
      <c r="O145" s="2132">
        <v>1206980001</v>
      </c>
      <c r="P145" s="2134" t="s">
        <v>1476</v>
      </c>
      <c r="Q145" s="2138">
        <v>222430</v>
      </c>
      <c r="R145" s="271"/>
    </row>
    <row r="146" spans="1:18" ht="15.75" x14ac:dyDescent="0.25">
      <c r="A146" s="2128">
        <v>10</v>
      </c>
      <c r="B146" s="2128">
        <v>100</v>
      </c>
      <c r="C146" s="2128">
        <v>12</v>
      </c>
      <c r="D146" s="2129" t="s">
        <v>1469</v>
      </c>
      <c r="E146" s="2129" t="s">
        <v>483</v>
      </c>
      <c r="F146" s="2129" t="s">
        <v>1470</v>
      </c>
      <c r="G146" s="2128" t="s">
        <v>1484</v>
      </c>
      <c r="H146" s="2130">
        <v>45190</v>
      </c>
      <c r="I146" s="2131" t="s">
        <v>1568</v>
      </c>
      <c r="J146" s="2132" t="s">
        <v>1472</v>
      </c>
      <c r="K146" s="2133" t="s">
        <v>1485</v>
      </c>
      <c r="L146" s="2132">
        <v>122021795</v>
      </c>
      <c r="M146" s="2134" t="s">
        <v>1486</v>
      </c>
      <c r="N146" s="2135" t="s">
        <v>1490</v>
      </c>
      <c r="O146" s="2132">
        <v>1206980001</v>
      </c>
      <c r="P146" s="2134" t="s">
        <v>1476</v>
      </c>
      <c r="Q146" s="2138">
        <v>222430</v>
      </c>
      <c r="R146" s="271"/>
    </row>
    <row r="147" spans="1:18" ht="15.75" x14ac:dyDescent="0.25">
      <c r="A147" s="2128">
        <v>10</v>
      </c>
      <c r="B147" s="2128">
        <v>100</v>
      </c>
      <c r="C147" s="2128">
        <v>12</v>
      </c>
      <c r="D147" s="2129" t="s">
        <v>1469</v>
      </c>
      <c r="E147" s="2129" t="s">
        <v>483</v>
      </c>
      <c r="F147" s="2129" t="s">
        <v>1470</v>
      </c>
      <c r="G147" s="2128" t="s">
        <v>1484</v>
      </c>
      <c r="H147" s="2130">
        <v>45190</v>
      </c>
      <c r="I147" s="2131" t="s">
        <v>1569</v>
      </c>
      <c r="J147" s="2132" t="s">
        <v>1472</v>
      </c>
      <c r="K147" s="2133" t="s">
        <v>1485</v>
      </c>
      <c r="L147" s="2132">
        <v>122021795</v>
      </c>
      <c r="M147" s="2134" t="s">
        <v>1486</v>
      </c>
      <c r="N147" s="2135" t="s">
        <v>1490</v>
      </c>
      <c r="O147" s="2132">
        <v>1206980001</v>
      </c>
      <c r="P147" s="2134" t="s">
        <v>1476</v>
      </c>
      <c r="Q147" s="2138">
        <v>222430</v>
      </c>
      <c r="R147" s="271"/>
    </row>
    <row r="148" spans="1:18" ht="15.75" x14ac:dyDescent="0.25">
      <c r="A148" s="2128">
        <v>10</v>
      </c>
      <c r="B148" s="2128">
        <v>100</v>
      </c>
      <c r="C148" s="2128">
        <v>12</v>
      </c>
      <c r="D148" s="2129" t="s">
        <v>1469</v>
      </c>
      <c r="E148" s="2129" t="s">
        <v>483</v>
      </c>
      <c r="F148" s="2129" t="s">
        <v>1470</v>
      </c>
      <c r="G148" s="2128" t="s">
        <v>1484</v>
      </c>
      <c r="H148" s="2130">
        <v>45190</v>
      </c>
      <c r="I148" s="2131" t="s">
        <v>1570</v>
      </c>
      <c r="J148" s="2132" t="s">
        <v>1472</v>
      </c>
      <c r="K148" s="2133" t="s">
        <v>1485</v>
      </c>
      <c r="L148" s="2132">
        <v>122021795</v>
      </c>
      <c r="M148" s="2134" t="s">
        <v>1486</v>
      </c>
      <c r="N148" s="2135" t="s">
        <v>1490</v>
      </c>
      <c r="O148" s="2132">
        <v>1206980001</v>
      </c>
      <c r="P148" s="2134" t="s">
        <v>1476</v>
      </c>
      <c r="Q148" s="2138">
        <v>222430</v>
      </c>
      <c r="R148" s="271"/>
    </row>
    <row r="149" spans="1:18" ht="15.75" x14ac:dyDescent="0.25">
      <c r="A149" s="2128">
        <v>10</v>
      </c>
      <c r="B149" s="2128">
        <v>100</v>
      </c>
      <c r="C149" s="2128">
        <v>12</v>
      </c>
      <c r="D149" s="2129" t="s">
        <v>1469</v>
      </c>
      <c r="E149" s="2129" t="s">
        <v>483</v>
      </c>
      <c r="F149" s="2129" t="s">
        <v>1470</v>
      </c>
      <c r="G149" s="2128" t="s">
        <v>1484</v>
      </c>
      <c r="H149" s="2130">
        <v>45190</v>
      </c>
      <c r="I149" s="2131" t="s">
        <v>1571</v>
      </c>
      <c r="J149" s="2132" t="s">
        <v>1472</v>
      </c>
      <c r="K149" s="2133" t="s">
        <v>1485</v>
      </c>
      <c r="L149" s="2132">
        <v>122021795</v>
      </c>
      <c r="M149" s="2134" t="s">
        <v>1486</v>
      </c>
      <c r="N149" s="2135" t="s">
        <v>1490</v>
      </c>
      <c r="O149" s="2132">
        <v>1206980001</v>
      </c>
      <c r="P149" s="2134" t="s">
        <v>1476</v>
      </c>
      <c r="Q149" s="2138">
        <v>222430</v>
      </c>
      <c r="R149" s="271"/>
    </row>
    <row r="150" spans="1:18" ht="15.75" x14ac:dyDescent="0.25">
      <c r="A150" s="2128">
        <v>10</v>
      </c>
      <c r="B150" s="2128">
        <v>100</v>
      </c>
      <c r="C150" s="2128">
        <v>12</v>
      </c>
      <c r="D150" s="2129" t="s">
        <v>1469</v>
      </c>
      <c r="E150" s="2129" t="s">
        <v>483</v>
      </c>
      <c r="F150" s="2129" t="s">
        <v>1470</v>
      </c>
      <c r="G150" s="2128" t="s">
        <v>1484</v>
      </c>
      <c r="H150" s="2130">
        <v>45190</v>
      </c>
      <c r="I150" s="2131" t="s">
        <v>1572</v>
      </c>
      <c r="J150" s="2132" t="s">
        <v>1472</v>
      </c>
      <c r="K150" s="2133" t="s">
        <v>1485</v>
      </c>
      <c r="L150" s="2132">
        <v>122021795</v>
      </c>
      <c r="M150" s="2134" t="s">
        <v>1486</v>
      </c>
      <c r="N150" s="2135" t="s">
        <v>1490</v>
      </c>
      <c r="O150" s="2132">
        <v>1206980001</v>
      </c>
      <c r="P150" s="2134" t="s">
        <v>1476</v>
      </c>
      <c r="Q150" s="2138">
        <v>222430</v>
      </c>
      <c r="R150" s="271"/>
    </row>
    <row r="151" spans="1:18" ht="15.75" x14ac:dyDescent="0.25">
      <c r="A151" s="2128">
        <v>10</v>
      </c>
      <c r="B151" s="2128">
        <v>100</v>
      </c>
      <c r="C151" s="2128">
        <v>12</v>
      </c>
      <c r="D151" s="2129" t="s">
        <v>1469</v>
      </c>
      <c r="E151" s="2129" t="s">
        <v>483</v>
      </c>
      <c r="F151" s="2129" t="s">
        <v>1470</v>
      </c>
      <c r="G151" s="2128" t="s">
        <v>1484</v>
      </c>
      <c r="H151" s="2130">
        <v>45190</v>
      </c>
      <c r="I151" s="2131" t="s">
        <v>1573</v>
      </c>
      <c r="J151" s="2132" t="s">
        <v>1472</v>
      </c>
      <c r="K151" s="2133" t="s">
        <v>1485</v>
      </c>
      <c r="L151" s="2132">
        <v>122021795</v>
      </c>
      <c r="M151" s="2134" t="s">
        <v>1486</v>
      </c>
      <c r="N151" s="2135" t="s">
        <v>1490</v>
      </c>
      <c r="O151" s="2132">
        <v>1206980001</v>
      </c>
      <c r="P151" s="2134" t="s">
        <v>1476</v>
      </c>
      <c r="Q151" s="2138">
        <v>222430</v>
      </c>
      <c r="R151" s="271"/>
    </row>
    <row r="152" spans="1:18" ht="15.75" x14ac:dyDescent="0.25">
      <c r="A152" s="2128">
        <v>10</v>
      </c>
      <c r="B152" s="2128">
        <v>100</v>
      </c>
      <c r="C152" s="2128">
        <v>12</v>
      </c>
      <c r="D152" s="2129" t="s">
        <v>1469</v>
      </c>
      <c r="E152" s="2129" t="s">
        <v>483</v>
      </c>
      <c r="F152" s="2129" t="s">
        <v>1470</v>
      </c>
      <c r="G152" s="2128" t="s">
        <v>1484</v>
      </c>
      <c r="H152" s="2130">
        <v>45190</v>
      </c>
      <c r="I152" s="2131" t="s">
        <v>1574</v>
      </c>
      <c r="J152" s="2132" t="s">
        <v>1472</v>
      </c>
      <c r="K152" s="2133" t="s">
        <v>1485</v>
      </c>
      <c r="L152" s="2132">
        <v>122021795</v>
      </c>
      <c r="M152" s="2134" t="s">
        <v>1486</v>
      </c>
      <c r="N152" s="2135" t="s">
        <v>1490</v>
      </c>
      <c r="O152" s="2132">
        <v>1206980001</v>
      </c>
      <c r="P152" s="2134" t="s">
        <v>1476</v>
      </c>
      <c r="Q152" s="2138">
        <v>222430</v>
      </c>
      <c r="R152" s="271"/>
    </row>
    <row r="153" spans="1:18" ht="15.75" x14ac:dyDescent="0.25">
      <c r="A153" s="2128">
        <v>10</v>
      </c>
      <c r="B153" s="2128">
        <v>100</v>
      </c>
      <c r="C153" s="2128">
        <v>12</v>
      </c>
      <c r="D153" s="2129" t="s">
        <v>1469</v>
      </c>
      <c r="E153" s="2129" t="s">
        <v>483</v>
      </c>
      <c r="F153" s="2129" t="s">
        <v>1470</v>
      </c>
      <c r="G153" s="2128" t="s">
        <v>1484</v>
      </c>
      <c r="H153" s="2130">
        <v>45190</v>
      </c>
      <c r="I153" s="2131" t="s">
        <v>1575</v>
      </c>
      <c r="J153" s="2132" t="s">
        <v>1472</v>
      </c>
      <c r="K153" s="2133" t="s">
        <v>1485</v>
      </c>
      <c r="L153" s="2132">
        <v>122021795</v>
      </c>
      <c r="M153" s="2134" t="s">
        <v>1486</v>
      </c>
      <c r="N153" s="2135" t="s">
        <v>1490</v>
      </c>
      <c r="O153" s="2132">
        <v>1206980001</v>
      </c>
      <c r="P153" s="2134" t="s">
        <v>1476</v>
      </c>
      <c r="Q153" s="2138">
        <v>222430</v>
      </c>
      <c r="R153" s="271"/>
    </row>
    <row r="154" spans="1:18" ht="15.75" x14ac:dyDescent="0.25">
      <c r="A154" s="2128">
        <v>10</v>
      </c>
      <c r="B154" s="2128">
        <v>100</v>
      </c>
      <c r="C154" s="2128">
        <v>12</v>
      </c>
      <c r="D154" s="2129" t="s">
        <v>1469</v>
      </c>
      <c r="E154" s="2129" t="s">
        <v>483</v>
      </c>
      <c r="F154" s="2129" t="s">
        <v>1470</v>
      </c>
      <c r="G154" s="2128" t="s">
        <v>1484</v>
      </c>
      <c r="H154" s="2130">
        <v>45190</v>
      </c>
      <c r="I154" s="2131" t="s">
        <v>1576</v>
      </c>
      <c r="J154" s="2132" t="s">
        <v>1472</v>
      </c>
      <c r="K154" s="2133" t="s">
        <v>1485</v>
      </c>
      <c r="L154" s="2132">
        <v>122021795</v>
      </c>
      <c r="M154" s="2134" t="s">
        <v>1486</v>
      </c>
      <c r="N154" s="2135" t="s">
        <v>1490</v>
      </c>
      <c r="O154" s="2132">
        <v>1206980001</v>
      </c>
      <c r="P154" s="2134" t="s">
        <v>1476</v>
      </c>
      <c r="Q154" s="2138">
        <v>222430</v>
      </c>
      <c r="R154" s="271"/>
    </row>
    <row r="155" spans="1:18" ht="15.75" x14ac:dyDescent="0.25">
      <c r="A155" s="2128">
        <v>10</v>
      </c>
      <c r="B155" s="2128">
        <v>100</v>
      </c>
      <c r="C155" s="2128">
        <v>12</v>
      </c>
      <c r="D155" s="2129" t="s">
        <v>1469</v>
      </c>
      <c r="E155" s="2129" t="s">
        <v>483</v>
      </c>
      <c r="F155" s="2129" t="s">
        <v>1470</v>
      </c>
      <c r="G155" s="2128" t="s">
        <v>1484</v>
      </c>
      <c r="H155" s="2130">
        <v>45190</v>
      </c>
      <c r="I155" s="2131" t="s">
        <v>1577</v>
      </c>
      <c r="J155" s="2132" t="s">
        <v>1472</v>
      </c>
      <c r="K155" s="2133" t="s">
        <v>1485</v>
      </c>
      <c r="L155" s="2132">
        <v>122021795</v>
      </c>
      <c r="M155" s="2134" t="s">
        <v>1486</v>
      </c>
      <c r="N155" s="2135" t="s">
        <v>1490</v>
      </c>
      <c r="O155" s="2132">
        <v>1206980001</v>
      </c>
      <c r="P155" s="2134" t="s">
        <v>1476</v>
      </c>
      <c r="Q155" s="2138">
        <v>222430</v>
      </c>
      <c r="R155" s="271"/>
    </row>
    <row r="156" spans="1:18" ht="15.75" x14ac:dyDescent="0.25">
      <c r="A156" s="2128">
        <v>10</v>
      </c>
      <c r="B156" s="2128">
        <v>100</v>
      </c>
      <c r="C156" s="2128">
        <v>12</v>
      </c>
      <c r="D156" s="2129" t="s">
        <v>1469</v>
      </c>
      <c r="E156" s="2129" t="s">
        <v>483</v>
      </c>
      <c r="F156" s="2129" t="s">
        <v>1470</v>
      </c>
      <c r="G156" s="2128" t="s">
        <v>1484</v>
      </c>
      <c r="H156" s="2130">
        <v>45190</v>
      </c>
      <c r="I156" s="2131" t="s">
        <v>1578</v>
      </c>
      <c r="J156" s="2132" t="s">
        <v>1472</v>
      </c>
      <c r="K156" s="2133" t="s">
        <v>1485</v>
      </c>
      <c r="L156" s="2132">
        <v>122021795</v>
      </c>
      <c r="M156" s="2134" t="s">
        <v>1486</v>
      </c>
      <c r="N156" s="2135" t="s">
        <v>1490</v>
      </c>
      <c r="O156" s="2132">
        <v>1206980001</v>
      </c>
      <c r="P156" s="2134" t="s">
        <v>1476</v>
      </c>
      <c r="Q156" s="2138">
        <v>222430</v>
      </c>
      <c r="R156" s="271"/>
    </row>
    <row r="157" spans="1:18" ht="15.75" x14ac:dyDescent="0.25">
      <c r="A157" s="2128">
        <v>10</v>
      </c>
      <c r="B157" s="2128">
        <v>100</v>
      </c>
      <c r="C157" s="2128">
        <v>12</v>
      </c>
      <c r="D157" s="2129" t="s">
        <v>1469</v>
      </c>
      <c r="E157" s="2129" t="s">
        <v>483</v>
      </c>
      <c r="F157" s="2129" t="s">
        <v>1470</v>
      </c>
      <c r="G157" s="2128" t="s">
        <v>1484</v>
      </c>
      <c r="H157" s="2130">
        <v>45190</v>
      </c>
      <c r="I157" s="2131" t="s">
        <v>1579</v>
      </c>
      <c r="J157" s="2132" t="s">
        <v>1472</v>
      </c>
      <c r="K157" s="2133" t="s">
        <v>1485</v>
      </c>
      <c r="L157" s="2132">
        <v>122021795</v>
      </c>
      <c r="M157" s="2134" t="s">
        <v>1486</v>
      </c>
      <c r="N157" s="2135" t="s">
        <v>1490</v>
      </c>
      <c r="O157" s="2132">
        <v>1206980001</v>
      </c>
      <c r="P157" s="2134" t="s">
        <v>1476</v>
      </c>
      <c r="Q157" s="2138">
        <v>222430</v>
      </c>
      <c r="R157" s="271"/>
    </row>
    <row r="158" spans="1:18" ht="15.75" x14ac:dyDescent="0.25">
      <c r="A158" s="2128">
        <v>10</v>
      </c>
      <c r="B158" s="2128">
        <v>100</v>
      </c>
      <c r="C158" s="2128">
        <v>12</v>
      </c>
      <c r="D158" s="2129" t="s">
        <v>1469</v>
      </c>
      <c r="E158" s="2129" t="s">
        <v>483</v>
      </c>
      <c r="F158" s="2129" t="s">
        <v>1470</v>
      </c>
      <c r="G158" s="2128" t="s">
        <v>1484</v>
      </c>
      <c r="H158" s="2130">
        <v>45190</v>
      </c>
      <c r="I158" s="2131" t="s">
        <v>1580</v>
      </c>
      <c r="J158" s="2132" t="s">
        <v>1472</v>
      </c>
      <c r="K158" s="2133" t="s">
        <v>1485</v>
      </c>
      <c r="L158" s="2132">
        <v>122021795</v>
      </c>
      <c r="M158" s="2134" t="s">
        <v>1486</v>
      </c>
      <c r="N158" s="2135" t="s">
        <v>1490</v>
      </c>
      <c r="O158" s="2132">
        <v>1206980001</v>
      </c>
      <c r="P158" s="2134" t="s">
        <v>1476</v>
      </c>
      <c r="Q158" s="2138">
        <v>222430</v>
      </c>
      <c r="R158" s="271"/>
    </row>
    <row r="159" spans="1:18" ht="15.75" x14ac:dyDescent="0.25">
      <c r="A159" s="2128">
        <v>10</v>
      </c>
      <c r="B159" s="2128">
        <v>100</v>
      </c>
      <c r="C159" s="2128">
        <v>12</v>
      </c>
      <c r="D159" s="2129" t="s">
        <v>1469</v>
      </c>
      <c r="E159" s="2129" t="s">
        <v>483</v>
      </c>
      <c r="F159" s="2129" t="s">
        <v>1470</v>
      </c>
      <c r="G159" s="2128" t="s">
        <v>1484</v>
      </c>
      <c r="H159" s="2130">
        <v>45190</v>
      </c>
      <c r="I159" s="2131" t="s">
        <v>1581</v>
      </c>
      <c r="J159" s="2132" t="s">
        <v>1472</v>
      </c>
      <c r="K159" s="2133" t="s">
        <v>1485</v>
      </c>
      <c r="L159" s="2132">
        <v>122021795</v>
      </c>
      <c r="M159" s="2134" t="s">
        <v>1486</v>
      </c>
      <c r="N159" s="2135" t="s">
        <v>1490</v>
      </c>
      <c r="O159" s="2132">
        <v>1206980001</v>
      </c>
      <c r="P159" s="2134" t="s">
        <v>1476</v>
      </c>
      <c r="Q159" s="2138">
        <v>222430</v>
      </c>
      <c r="R159" s="271"/>
    </row>
    <row r="160" spans="1:18" ht="15.75" x14ac:dyDescent="0.25">
      <c r="A160" s="2128">
        <v>10</v>
      </c>
      <c r="B160" s="2128">
        <v>100</v>
      </c>
      <c r="C160" s="2128">
        <v>12</v>
      </c>
      <c r="D160" s="2129" t="s">
        <v>1469</v>
      </c>
      <c r="E160" s="2129" t="s">
        <v>483</v>
      </c>
      <c r="F160" s="2129" t="s">
        <v>1470</v>
      </c>
      <c r="G160" s="2128" t="s">
        <v>1484</v>
      </c>
      <c r="H160" s="2130">
        <v>45190</v>
      </c>
      <c r="I160" s="2131" t="s">
        <v>1582</v>
      </c>
      <c r="J160" s="2132" t="s">
        <v>1472</v>
      </c>
      <c r="K160" s="2133" t="s">
        <v>1485</v>
      </c>
      <c r="L160" s="2132">
        <v>122021795</v>
      </c>
      <c r="M160" s="2134" t="s">
        <v>1486</v>
      </c>
      <c r="N160" s="2135" t="s">
        <v>1490</v>
      </c>
      <c r="O160" s="2132">
        <v>1206980001</v>
      </c>
      <c r="P160" s="2134" t="s">
        <v>1476</v>
      </c>
      <c r="Q160" s="2138">
        <v>222430</v>
      </c>
      <c r="R160" s="271"/>
    </row>
    <row r="161" spans="1:18" ht="15.75" x14ac:dyDescent="0.25">
      <c r="A161" s="2128">
        <v>10</v>
      </c>
      <c r="B161" s="2128">
        <v>100</v>
      </c>
      <c r="C161" s="2128">
        <v>12</v>
      </c>
      <c r="D161" s="2129" t="s">
        <v>1469</v>
      </c>
      <c r="E161" s="2129" t="s">
        <v>483</v>
      </c>
      <c r="F161" s="2129" t="s">
        <v>1470</v>
      </c>
      <c r="G161" s="2128" t="s">
        <v>1484</v>
      </c>
      <c r="H161" s="2130">
        <v>45190</v>
      </c>
      <c r="I161" s="2131" t="s">
        <v>1583</v>
      </c>
      <c r="J161" s="2132" t="s">
        <v>1472</v>
      </c>
      <c r="K161" s="2133" t="s">
        <v>1485</v>
      </c>
      <c r="L161" s="2132">
        <v>122021795</v>
      </c>
      <c r="M161" s="2134" t="s">
        <v>1486</v>
      </c>
      <c r="N161" s="2135" t="s">
        <v>1490</v>
      </c>
      <c r="O161" s="2132">
        <v>1206980001</v>
      </c>
      <c r="P161" s="2134" t="s">
        <v>1476</v>
      </c>
      <c r="Q161" s="2138">
        <v>222430</v>
      </c>
      <c r="R161" s="271"/>
    </row>
    <row r="162" spans="1:18" ht="15.75" x14ac:dyDescent="0.25">
      <c r="A162" s="2128">
        <v>10</v>
      </c>
      <c r="B162" s="2128">
        <v>100</v>
      </c>
      <c r="C162" s="2128">
        <v>12</v>
      </c>
      <c r="D162" s="2129" t="s">
        <v>1469</v>
      </c>
      <c r="E162" s="2129" t="s">
        <v>483</v>
      </c>
      <c r="F162" s="2129" t="s">
        <v>1470</v>
      </c>
      <c r="G162" s="2128" t="s">
        <v>1484</v>
      </c>
      <c r="H162" s="2130">
        <v>45190</v>
      </c>
      <c r="I162" s="2131" t="s">
        <v>1584</v>
      </c>
      <c r="J162" s="2132" t="s">
        <v>1472</v>
      </c>
      <c r="K162" s="2133" t="s">
        <v>1485</v>
      </c>
      <c r="L162" s="2132">
        <v>122021795</v>
      </c>
      <c r="M162" s="2134" t="s">
        <v>1486</v>
      </c>
      <c r="N162" s="2135" t="s">
        <v>1490</v>
      </c>
      <c r="O162" s="2132">
        <v>1206980001</v>
      </c>
      <c r="P162" s="2134" t="s">
        <v>1476</v>
      </c>
      <c r="Q162" s="2138">
        <v>222430</v>
      </c>
      <c r="R162" s="271"/>
    </row>
    <row r="163" spans="1:18" ht="15.75" x14ac:dyDescent="0.25">
      <c r="A163" s="2128">
        <v>10</v>
      </c>
      <c r="B163" s="2128">
        <v>100</v>
      </c>
      <c r="C163" s="2128">
        <v>12</v>
      </c>
      <c r="D163" s="2129" t="s">
        <v>1469</v>
      </c>
      <c r="E163" s="2129" t="s">
        <v>483</v>
      </c>
      <c r="F163" s="2129" t="s">
        <v>1470</v>
      </c>
      <c r="G163" s="2128" t="s">
        <v>1484</v>
      </c>
      <c r="H163" s="2130">
        <v>45190</v>
      </c>
      <c r="I163" s="2131" t="s">
        <v>1585</v>
      </c>
      <c r="J163" s="2132" t="s">
        <v>1472</v>
      </c>
      <c r="K163" s="2133" t="s">
        <v>1485</v>
      </c>
      <c r="L163" s="2132">
        <v>122021795</v>
      </c>
      <c r="M163" s="2134" t="s">
        <v>1486</v>
      </c>
      <c r="N163" s="2135" t="s">
        <v>1490</v>
      </c>
      <c r="O163" s="2132">
        <v>1206980001</v>
      </c>
      <c r="P163" s="2134" t="s">
        <v>1476</v>
      </c>
      <c r="Q163" s="2138">
        <v>222430</v>
      </c>
      <c r="R163" s="271"/>
    </row>
    <row r="164" spans="1:18" ht="15.75" x14ac:dyDescent="0.25">
      <c r="A164" s="2128">
        <v>10</v>
      </c>
      <c r="B164" s="2128">
        <v>100</v>
      </c>
      <c r="C164" s="2128">
        <v>12</v>
      </c>
      <c r="D164" s="2129" t="s">
        <v>1469</v>
      </c>
      <c r="E164" s="2129" t="s">
        <v>483</v>
      </c>
      <c r="F164" s="2129" t="s">
        <v>1470</v>
      </c>
      <c r="G164" s="2128" t="s">
        <v>1484</v>
      </c>
      <c r="H164" s="2130">
        <v>45190</v>
      </c>
      <c r="I164" s="2131" t="s">
        <v>1586</v>
      </c>
      <c r="J164" s="2132" t="s">
        <v>1472</v>
      </c>
      <c r="K164" s="2133" t="s">
        <v>1485</v>
      </c>
      <c r="L164" s="2132">
        <v>122021795</v>
      </c>
      <c r="M164" s="2134" t="s">
        <v>1486</v>
      </c>
      <c r="N164" s="2135" t="s">
        <v>1490</v>
      </c>
      <c r="O164" s="2132">
        <v>1206980001</v>
      </c>
      <c r="P164" s="2134" t="s">
        <v>1476</v>
      </c>
      <c r="Q164" s="2138">
        <v>222430</v>
      </c>
      <c r="R164" s="271"/>
    </row>
    <row r="165" spans="1:18" ht="15.75" x14ac:dyDescent="0.25">
      <c r="A165" s="2128">
        <v>10</v>
      </c>
      <c r="B165" s="2128">
        <v>100</v>
      </c>
      <c r="C165" s="2128">
        <v>12</v>
      </c>
      <c r="D165" s="2129" t="s">
        <v>1469</v>
      </c>
      <c r="E165" s="2129" t="s">
        <v>483</v>
      </c>
      <c r="F165" s="2129" t="s">
        <v>1470</v>
      </c>
      <c r="G165" s="2128" t="s">
        <v>1484</v>
      </c>
      <c r="H165" s="2130">
        <v>45190</v>
      </c>
      <c r="I165" s="2131" t="s">
        <v>1587</v>
      </c>
      <c r="J165" s="2132" t="s">
        <v>1472</v>
      </c>
      <c r="K165" s="2133" t="s">
        <v>1485</v>
      </c>
      <c r="L165" s="2132">
        <v>122021795</v>
      </c>
      <c r="M165" s="2134" t="s">
        <v>1486</v>
      </c>
      <c r="N165" s="2135" t="s">
        <v>1490</v>
      </c>
      <c r="O165" s="2132">
        <v>1206980001</v>
      </c>
      <c r="P165" s="2134" t="s">
        <v>1476</v>
      </c>
      <c r="Q165" s="2138">
        <v>222430</v>
      </c>
      <c r="R165" s="271"/>
    </row>
    <row r="166" spans="1:18" ht="15.75" x14ac:dyDescent="0.25">
      <c r="A166" s="2128">
        <v>10</v>
      </c>
      <c r="B166" s="2128">
        <v>100</v>
      </c>
      <c r="C166" s="2128">
        <v>12</v>
      </c>
      <c r="D166" s="2129" t="s">
        <v>1469</v>
      </c>
      <c r="E166" s="2129" t="s">
        <v>483</v>
      </c>
      <c r="F166" s="2129" t="s">
        <v>1470</v>
      </c>
      <c r="G166" s="2128" t="s">
        <v>1484</v>
      </c>
      <c r="H166" s="2130">
        <v>45190</v>
      </c>
      <c r="I166" s="2131" t="s">
        <v>1588</v>
      </c>
      <c r="J166" s="2132" t="s">
        <v>1472</v>
      </c>
      <c r="K166" s="2133" t="s">
        <v>1485</v>
      </c>
      <c r="L166" s="2132">
        <v>122021795</v>
      </c>
      <c r="M166" s="2134" t="s">
        <v>1486</v>
      </c>
      <c r="N166" s="2135" t="s">
        <v>1490</v>
      </c>
      <c r="O166" s="2132">
        <v>1206980001</v>
      </c>
      <c r="P166" s="2134" t="s">
        <v>1476</v>
      </c>
      <c r="Q166" s="2138">
        <v>222430</v>
      </c>
      <c r="R166" s="271"/>
    </row>
    <row r="167" spans="1:18" ht="15.75" x14ac:dyDescent="0.25">
      <c r="A167" s="2128">
        <v>10</v>
      </c>
      <c r="B167" s="2128">
        <v>100</v>
      </c>
      <c r="C167" s="2128">
        <v>12</v>
      </c>
      <c r="D167" s="2129" t="s">
        <v>1469</v>
      </c>
      <c r="E167" s="2129" t="s">
        <v>483</v>
      </c>
      <c r="F167" s="2129" t="s">
        <v>1470</v>
      </c>
      <c r="G167" s="2128" t="s">
        <v>1484</v>
      </c>
      <c r="H167" s="2130">
        <v>45190</v>
      </c>
      <c r="I167" s="2131" t="s">
        <v>1589</v>
      </c>
      <c r="J167" s="2132" t="s">
        <v>1472</v>
      </c>
      <c r="K167" s="2133" t="s">
        <v>1485</v>
      </c>
      <c r="L167" s="2132">
        <v>122021795</v>
      </c>
      <c r="M167" s="2134" t="s">
        <v>1486</v>
      </c>
      <c r="N167" s="2135" t="s">
        <v>1490</v>
      </c>
      <c r="O167" s="2132">
        <v>1206980001</v>
      </c>
      <c r="P167" s="2134" t="s">
        <v>1476</v>
      </c>
      <c r="Q167" s="2138">
        <v>222430</v>
      </c>
      <c r="R167" s="271"/>
    </row>
    <row r="168" spans="1:18" ht="15.75" x14ac:dyDescent="0.25">
      <c r="A168" s="2128">
        <v>10</v>
      </c>
      <c r="B168" s="2128">
        <v>100</v>
      </c>
      <c r="C168" s="2128">
        <v>12</v>
      </c>
      <c r="D168" s="2129" t="s">
        <v>1469</v>
      </c>
      <c r="E168" s="2129" t="s">
        <v>483</v>
      </c>
      <c r="F168" s="2129" t="s">
        <v>1470</v>
      </c>
      <c r="G168" s="2128" t="s">
        <v>1484</v>
      </c>
      <c r="H168" s="2130">
        <v>45190</v>
      </c>
      <c r="I168" s="2131" t="s">
        <v>1590</v>
      </c>
      <c r="J168" s="2132" t="s">
        <v>1472</v>
      </c>
      <c r="K168" s="2133" t="s">
        <v>1485</v>
      </c>
      <c r="L168" s="2132">
        <v>122021795</v>
      </c>
      <c r="M168" s="2134" t="s">
        <v>1486</v>
      </c>
      <c r="N168" s="2135" t="s">
        <v>1490</v>
      </c>
      <c r="O168" s="2132">
        <v>1206980001</v>
      </c>
      <c r="P168" s="2134" t="s">
        <v>1476</v>
      </c>
      <c r="Q168" s="2138">
        <v>222430</v>
      </c>
      <c r="R168" s="271"/>
    </row>
    <row r="169" spans="1:18" ht="15.75" x14ac:dyDescent="0.25">
      <c r="A169" s="2128">
        <v>10</v>
      </c>
      <c r="B169" s="2128">
        <v>100</v>
      </c>
      <c r="C169" s="2128">
        <v>12</v>
      </c>
      <c r="D169" s="2129" t="s">
        <v>1469</v>
      </c>
      <c r="E169" s="2129" t="s">
        <v>483</v>
      </c>
      <c r="F169" s="2129" t="s">
        <v>1470</v>
      </c>
      <c r="G169" s="2128" t="s">
        <v>1484</v>
      </c>
      <c r="H169" s="2130">
        <v>45190</v>
      </c>
      <c r="I169" s="2131" t="s">
        <v>1591</v>
      </c>
      <c r="J169" s="2132" t="s">
        <v>1472</v>
      </c>
      <c r="K169" s="2133" t="s">
        <v>1485</v>
      </c>
      <c r="L169" s="2132">
        <v>122021795</v>
      </c>
      <c r="M169" s="2134" t="s">
        <v>1486</v>
      </c>
      <c r="N169" s="2135" t="s">
        <v>1490</v>
      </c>
      <c r="O169" s="2132">
        <v>1206980001</v>
      </c>
      <c r="P169" s="2134" t="s">
        <v>1476</v>
      </c>
      <c r="Q169" s="2138">
        <v>222430</v>
      </c>
      <c r="R169" s="271"/>
    </row>
    <row r="170" spans="1:18" ht="15.75" x14ac:dyDescent="0.25">
      <c r="A170" s="2128">
        <v>10</v>
      </c>
      <c r="B170" s="2128">
        <v>100</v>
      </c>
      <c r="C170" s="2128">
        <v>12</v>
      </c>
      <c r="D170" s="2129" t="s">
        <v>1469</v>
      </c>
      <c r="E170" s="2129" t="s">
        <v>483</v>
      </c>
      <c r="F170" s="2129" t="s">
        <v>1470</v>
      </c>
      <c r="G170" s="2128" t="s">
        <v>1484</v>
      </c>
      <c r="H170" s="2130">
        <v>45190</v>
      </c>
      <c r="I170" s="2131" t="s">
        <v>1592</v>
      </c>
      <c r="J170" s="2132" t="s">
        <v>1472</v>
      </c>
      <c r="K170" s="2133" t="s">
        <v>1485</v>
      </c>
      <c r="L170" s="2132">
        <v>122021795</v>
      </c>
      <c r="M170" s="2134" t="s">
        <v>1486</v>
      </c>
      <c r="N170" s="2135" t="s">
        <v>1490</v>
      </c>
      <c r="O170" s="2132">
        <v>1206980001</v>
      </c>
      <c r="P170" s="2134" t="s">
        <v>1476</v>
      </c>
      <c r="Q170" s="2138">
        <v>222430</v>
      </c>
      <c r="R170" s="271"/>
    </row>
    <row r="171" spans="1:18" ht="15.75" x14ac:dyDescent="0.25">
      <c r="A171" s="2128">
        <v>10</v>
      </c>
      <c r="B171" s="2128">
        <v>100</v>
      </c>
      <c r="C171" s="2128">
        <v>12</v>
      </c>
      <c r="D171" s="2129" t="s">
        <v>1469</v>
      </c>
      <c r="E171" s="2129" t="s">
        <v>483</v>
      </c>
      <c r="F171" s="2129" t="s">
        <v>1470</v>
      </c>
      <c r="G171" s="2128" t="s">
        <v>1484</v>
      </c>
      <c r="H171" s="2130">
        <v>45190</v>
      </c>
      <c r="I171" s="2131" t="s">
        <v>1593</v>
      </c>
      <c r="J171" s="2132" t="s">
        <v>1472</v>
      </c>
      <c r="K171" s="2133" t="s">
        <v>1485</v>
      </c>
      <c r="L171" s="2132">
        <v>122021795</v>
      </c>
      <c r="M171" s="2134" t="s">
        <v>1486</v>
      </c>
      <c r="N171" s="2135" t="s">
        <v>1490</v>
      </c>
      <c r="O171" s="2132">
        <v>1206980001</v>
      </c>
      <c r="P171" s="2134" t="s">
        <v>1476</v>
      </c>
      <c r="Q171" s="2138">
        <v>222430</v>
      </c>
      <c r="R171" s="271"/>
    </row>
    <row r="172" spans="1:18" ht="15.75" x14ac:dyDescent="0.25">
      <c r="A172" s="2128">
        <v>10</v>
      </c>
      <c r="B172" s="2128">
        <v>100</v>
      </c>
      <c r="C172" s="2128">
        <v>12</v>
      </c>
      <c r="D172" s="2129" t="s">
        <v>1469</v>
      </c>
      <c r="E172" s="2129" t="s">
        <v>483</v>
      </c>
      <c r="F172" s="2129" t="s">
        <v>1470</v>
      </c>
      <c r="G172" s="2128" t="s">
        <v>1484</v>
      </c>
      <c r="H172" s="2130">
        <v>45190</v>
      </c>
      <c r="I172" s="2131" t="s">
        <v>1594</v>
      </c>
      <c r="J172" s="2132" t="s">
        <v>1472</v>
      </c>
      <c r="K172" s="2133" t="s">
        <v>1485</v>
      </c>
      <c r="L172" s="2132">
        <v>122021795</v>
      </c>
      <c r="M172" s="2134" t="s">
        <v>1486</v>
      </c>
      <c r="N172" s="2135" t="s">
        <v>1490</v>
      </c>
      <c r="O172" s="2132">
        <v>1206980001</v>
      </c>
      <c r="P172" s="2134" t="s">
        <v>1476</v>
      </c>
      <c r="Q172" s="2138">
        <v>222430</v>
      </c>
      <c r="R172" s="271"/>
    </row>
    <row r="173" spans="1:18" ht="15.75" x14ac:dyDescent="0.25">
      <c r="A173" s="2128">
        <v>10</v>
      </c>
      <c r="B173" s="2128">
        <v>100</v>
      </c>
      <c r="C173" s="2128">
        <v>12</v>
      </c>
      <c r="D173" s="2129" t="s">
        <v>1469</v>
      </c>
      <c r="E173" s="2129" t="s">
        <v>483</v>
      </c>
      <c r="F173" s="2129" t="s">
        <v>1470</v>
      </c>
      <c r="G173" s="2128" t="s">
        <v>1484</v>
      </c>
      <c r="H173" s="2130">
        <v>45190</v>
      </c>
      <c r="I173" s="2131" t="s">
        <v>1595</v>
      </c>
      <c r="J173" s="2132" t="s">
        <v>1472</v>
      </c>
      <c r="K173" s="2133" t="s">
        <v>1485</v>
      </c>
      <c r="L173" s="2132">
        <v>122021795</v>
      </c>
      <c r="M173" s="2134" t="s">
        <v>1486</v>
      </c>
      <c r="N173" s="2135" t="s">
        <v>1490</v>
      </c>
      <c r="O173" s="2132">
        <v>1206980001</v>
      </c>
      <c r="P173" s="2134" t="s">
        <v>1476</v>
      </c>
      <c r="Q173" s="2138">
        <v>222430</v>
      </c>
      <c r="R173" s="271"/>
    </row>
    <row r="174" spans="1:18" ht="15.75" x14ac:dyDescent="0.25">
      <c r="A174" s="2128">
        <v>10</v>
      </c>
      <c r="B174" s="2128">
        <v>100</v>
      </c>
      <c r="C174" s="2128">
        <v>12</v>
      </c>
      <c r="D174" s="2129" t="s">
        <v>1469</v>
      </c>
      <c r="E174" s="2129" t="s">
        <v>483</v>
      </c>
      <c r="F174" s="2129" t="s">
        <v>1470</v>
      </c>
      <c r="G174" s="2128" t="s">
        <v>1484</v>
      </c>
      <c r="H174" s="2130">
        <v>45190</v>
      </c>
      <c r="I174" s="2131" t="s">
        <v>1596</v>
      </c>
      <c r="J174" s="2132" t="s">
        <v>1472</v>
      </c>
      <c r="K174" s="2133" t="s">
        <v>1485</v>
      </c>
      <c r="L174" s="2132">
        <v>122021795</v>
      </c>
      <c r="M174" s="2134" t="s">
        <v>1486</v>
      </c>
      <c r="N174" s="2135" t="s">
        <v>1490</v>
      </c>
      <c r="O174" s="2132">
        <v>1206980001</v>
      </c>
      <c r="P174" s="2134" t="s">
        <v>1476</v>
      </c>
      <c r="Q174" s="2138">
        <v>222430</v>
      </c>
      <c r="R174" s="271"/>
    </row>
    <row r="175" spans="1:18" ht="15.75" x14ac:dyDescent="0.25">
      <c r="A175" s="2128">
        <v>10</v>
      </c>
      <c r="B175" s="2128">
        <v>100</v>
      </c>
      <c r="C175" s="2128">
        <v>12</v>
      </c>
      <c r="D175" s="2129" t="s">
        <v>1469</v>
      </c>
      <c r="E175" s="2129" t="s">
        <v>483</v>
      </c>
      <c r="F175" s="2129" t="s">
        <v>1470</v>
      </c>
      <c r="G175" s="2128" t="s">
        <v>1484</v>
      </c>
      <c r="H175" s="2130">
        <v>45190</v>
      </c>
      <c r="I175" s="2131" t="s">
        <v>1597</v>
      </c>
      <c r="J175" s="2132" t="s">
        <v>1472</v>
      </c>
      <c r="K175" s="2133" t="s">
        <v>1485</v>
      </c>
      <c r="L175" s="2132">
        <v>122021795</v>
      </c>
      <c r="M175" s="2134" t="s">
        <v>1486</v>
      </c>
      <c r="N175" s="2135" t="s">
        <v>1490</v>
      </c>
      <c r="O175" s="2132">
        <v>1206980001</v>
      </c>
      <c r="P175" s="2134" t="s">
        <v>1476</v>
      </c>
      <c r="Q175" s="2138">
        <v>222430</v>
      </c>
      <c r="R175" s="271"/>
    </row>
    <row r="176" spans="1:18" ht="15.75" x14ac:dyDescent="0.25">
      <c r="A176" s="2128">
        <v>10</v>
      </c>
      <c r="B176" s="2128">
        <v>100</v>
      </c>
      <c r="C176" s="2128">
        <v>12</v>
      </c>
      <c r="D176" s="2129" t="s">
        <v>1469</v>
      </c>
      <c r="E176" s="2129" t="s">
        <v>483</v>
      </c>
      <c r="F176" s="2129" t="s">
        <v>1470</v>
      </c>
      <c r="G176" s="2128" t="s">
        <v>1484</v>
      </c>
      <c r="H176" s="2130">
        <v>45190</v>
      </c>
      <c r="I176" s="2131" t="s">
        <v>1598</v>
      </c>
      <c r="J176" s="2132" t="s">
        <v>1472</v>
      </c>
      <c r="K176" s="2133" t="s">
        <v>1485</v>
      </c>
      <c r="L176" s="2132">
        <v>122021795</v>
      </c>
      <c r="M176" s="2134" t="s">
        <v>1486</v>
      </c>
      <c r="N176" s="2135" t="s">
        <v>1490</v>
      </c>
      <c r="O176" s="2132">
        <v>1206980001</v>
      </c>
      <c r="P176" s="2134" t="s">
        <v>1476</v>
      </c>
      <c r="Q176" s="2138">
        <v>222430</v>
      </c>
      <c r="R176" s="271"/>
    </row>
    <row r="177" spans="1:18" ht="15.75" x14ac:dyDescent="0.25">
      <c r="A177" s="2128">
        <v>10</v>
      </c>
      <c r="B177" s="2128">
        <v>100</v>
      </c>
      <c r="C177" s="2128">
        <v>12</v>
      </c>
      <c r="D177" s="2129" t="s">
        <v>1469</v>
      </c>
      <c r="E177" s="2129" t="s">
        <v>483</v>
      </c>
      <c r="F177" s="2129" t="s">
        <v>1470</v>
      </c>
      <c r="G177" s="2128" t="s">
        <v>1484</v>
      </c>
      <c r="H177" s="2130">
        <v>45190</v>
      </c>
      <c r="I177" s="2131" t="s">
        <v>1599</v>
      </c>
      <c r="J177" s="2132" t="s">
        <v>1472</v>
      </c>
      <c r="K177" s="2133" t="s">
        <v>1485</v>
      </c>
      <c r="L177" s="2132">
        <v>122021795</v>
      </c>
      <c r="M177" s="2134" t="s">
        <v>1486</v>
      </c>
      <c r="N177" s="2135" t="s">
        <v>1490</v>
      </c>
      <c r="O177" s="2132">
        <v>1206980001</v>
      </c>
      <c r="P177" s="2134" t="s">
        <v>1476</v>
      </c>
      <c r="Q177" s="2138">
        <v>222430</v>
      </c>
      <c r="R177" s="271"/>
    </row>
    <row r="178" spans="1:18" ht="15.75" x14ac:dyDescent="0.25">
      <c r="A178" s="2128">
        <v>10</v>
      </c>
      <c r="B178" s="2128">
        <v>100</v>
      </c>
      <c r="C178" s="2128">
        <v>12</v>
      </c>
      <c r="D178" s="2129" t="s">
        <v>1469</v>
      </c>
      <c r="E178" s="2129" t="s">
        <v>483</v>
      </c>
      <c r="F178" s="2129" t="s">
        <v>1470</v>
      </c>
      <c r="G178" s="2128" t="s">
        <v>1484</v>
      </c>
      <c r="H178" s="2130">
        <v>45190</v>
      </c>
      <c r="I178" s="2131" t="s">
        <v>1600</v>
      </c>
      <c r="J178" s="2132" t="s">
        <v>1472</v>
      </c>
      <c r="K178" s="2133" t="s">
        <v>1485</v>
      </c>
      <c r="L178" s="2132">
        <v>122021795</v>
      </c>
      <c r="M178" s="2134" t="s">
        <v>1486</v>
      </c>
      <c r="N178" s="2135" t="s">
        <v>1490</v>
      </c>
      <c r="O178" s="2132">
        <v>1206980001</v>
      </c>
      <c r="P178" s="2134" t="s">
        <v>1476</v>
      </c>
      <c r="Q178" s="2138">
        <v>222430</v>
      </c>
      <c r="R178" s="271"/>
    </row>
    <row r="179" spans="1:18" ht="15.75" x14ac:dyDescent="0.25">
      <c r="A179" s="2128">
        <v>10</v>
      </c>
      <c r="B179" s="2128">
        <v>100</v>
      </c>
      <c r="C179" s="2128">
        <v>12</v>
      </c>
      <c r="D179" s="2129" t="s">
        <v>1469</v>
      </c>
      <c r="E179" s="2129" t="s">
        <v>483</v>
      </c>
      <c r="F179" s="2129" t="s">
        <v>1470</v>
      </c>
      <c r="G179" s="2128" t="s">
        <v>1484</v>
      </c>
      <c r="H179" s="2130">
        <v>45190</v>
      </c>
      <c r="I179" s="2131" t="s">
        <v>1601</v>
      </c>
      <c r="J179" s="2132" t="s">
        <v>1472</v>
      </c>
      <c r="K179" s="2133" t="s">
        <v>1485</v>
      </c>
      <c r="L179" s="2132">
        <v>122021795</v>
      </c>
      <c r="M179" s="2134" t="s">
        <v>1486</v>
      </c>
      <c r="N179" s="2135" t="s">
        <v>1490</v>
      </c>
      <c r="O179" s="2132">
        <v>1206980001</v>
      </c>
      <c r="P179" s="2134" t="s">
        <v>1476</v>
      </c>
      <c r="Q179" s="2138">
        <v>222430</v>
      </c>
      <c r="R179" s="271"/>
    </row>
    <row r="180" spans="1:18" ht="15.75" x14ac:dyDescent="0.25">
      <c r="A180" s="2128">
        <v>10</v>
      </c>
      <c r="B180" s="2128">
        <v>100</v>
      </c>
      <c r="C180" s="2128">
        <v>12</v>
      </c>
      <c r="D180" s="2129" t="s">
        <v>1469</v>
      </c>
      <c r="E180" s="2129" t="s">
        <v>483</v>
      </c>
      <c r="F180" s="2129" t="s">
        <v>1470</v>
      </c>
      <c r="G180" s="2128" t="s">
        <v>1484</v>
      </c>
      <c r="H180" s="2130">
        <v>45190</v>
      </c>
      <c r="I180" s="2131" t="s">
        <v>1602</v>
      </c>
      <c r="J180" s="2132" t="s">
        <v>1472</v>
      </c>
      <c r="K180" s="2133" t="s">
        <v>1485</v>
      </c>
      <c r="L180" s="2132">
        <v>122021795</v>
      </c>
      <c r="M180" s="2134" t="s">
        <v>1486</v>
      </c>
      <c r="N180" s="2135" t="s">
        <v>1490</v>
      </c>
      <c r="O180" s="2132">
        <v>1206980001</v>
      </c>
      <c r="P180" s="2134" t="s">
        <v>1476</v>
      </c>
      <c r="Q180" s="2138">
        <v>222430</v>
      </c>
      <c r="R180" s="271"/>
    </row>
    <row r="181" spans="1:18" ht="15.75" x14ac:dyDescent="0.25">
      <c r="A181" s="2128">
        <v>10</v>
      </c>
      <c r="B181" s="2128">
        <v>100</v>
      </c>
      <c r="C181" s="2128">
        <v>12</v>
      </c>
      <c r="D181" s="2129" t="s">
        <v>1469</v>
      </c>
      <c r="E181" s="2129" t="s">
        <v>483</v>
      </c>
      <c r="F181" s="2129" t="s">
        <v>1470</v>
      </c>
      <c r="G181" s="2128" t="s">
        <v>1484</v>
      </c>
      <c r="H181" s="2130">
        <v>45190</v>
      </c>
      <c r="I181" s="2131" t="s">
        <v>1603</v>
      </c>
      <c r="J181" s="2132" t="s">
        <v>1472</v>
      </c>
      <c r="K181" s="2133" t="s">
        <v>1485</v>
      </c>
      <c r="L181" s="2132">
        <v>122021795</v>
      </c>
      <c r="M181" s="2134" t="s">
        <v>1486</v>
      </c>
      <c r="N181" s="2135" t="s">
        <v>1490</v>
      </c>
      <c r="O181" s="2132">
        <v>1206980001</v>
      </c>
      <c r="P181" s="2134" t="s">
        <v>1476</v>
      </c>
      <c r="Q181" s="2138">
        <v>222430</v>
      </c>
      <c r="R181" s="271"/>
    </row>
    <row r="182" spans="1:18" ht="15.75" x14ac:dyDescent="0.25">
      <c r="A182" s="2128">
        <v>10</v>
      </c>
      <c r="B182" s="2128">
        <v>100</v>
      </c>
      <c r="C182" s="2128">
        <v>12</v>
      </c>
      <c r="D182" s="2129" t="s">
        <v>1469</v>
      </c>
      <c r="E182" s="2129" t="s">
        <v>483</v>
      </c>
      <c r="F182" s="2129" t="s">
        <v>1470</v>
      </c>
      <c r="G182" s="2128" t="s">
        <v>1484</v>
      </c>
      <c r="H182" s="2130">
        <v>45190</v>
      </c>
      <c r="I182" s="2131" t="s">
        <v>1604</v>
      </c>
      <c r="J182" s="2132" t="s">
        <v>1472</v>
      </c>
      <c r="K182" s="2133" t="s">
        <v>1485</v>
      </c>
      <c r="L182" s="2132">
        <v>122021795</v>
      </c>
      <c r="M182" s="2134" t="s">
        <v>1486</v>
      </c>
      <c r="N182" s="2135" t="s">
        <v>1490</v>
      </c>
      <c r="O182" s="2132">
        <v>1206980001</v>
      </c>
      <c r="P182" s="2134" t="s">
        <v>1476</v>
      </c>
      <c r="Q182" s="2138">
        <v>222430</v>
      </c>
      <c r="R182" s="271"/>
    </row>
    <row r="183" spans="1:18" ht="15.75" x14ac:dyDescent="0.25">
      <c r="A183" s="2128">
        <v>10</v>
      </c>
      <c r="B183" s="2128">
        <v>100</v>
      </c>
      <c r="C183" s="2128">
        <v>12</v>
      </c>
      <c r="D183" s="2129" t="s">
        <v>1469</v>
      </c>
      <c r="E183" s="2129" t="s">
        <v>483</v>
      </c>
      <c r="F183" s="2129" t="s">
        <v>1470</v>
      </c>
      <c r="G183" s="2128" t="s">
        <v>1484</v>
      </c>
      <c r="H183" s="2130">
        <v>45190</v>
      </c>
      <c r="I183" s="2131" t="s">
        <v>1605</v>
      </c>
      <c r="J183" s="2132" t="s">
        <v>1472</v>
      </c>
      <c r="K183" s="2133" t="s">
        <v>1485</v>
      </c>
      <c r="L183" s="2132">
        <v>122021795</v>
      </c>
      <c r="M183" s="2134" t="s">
        <v>1486</v>
      </c>
      <c r="N183" s="2135" t="s">
        <v>1490</v>
      </c>
      <c r="O183" s="2132">
        <v>1206980001</v>
      </c>
      <c r="P183" s="2134" t="s">
        <v>1476</v>
      </c>
      <c r="Q183" s="2138">
        <v>222430</v>
      </c>
      <c r="R183" s="271"/>
    </row>
    <row r="184" spans="1:18" ht="15.75" x14ac:dyDescent="0.25">
      <c r="A184" s="2128">
        <v>10</v>
      </c>
      <c r="B184" s="2128">
        <v>100</v>
      </c>
      <c r="C184" s="2128">
        <v>12</v>
      </c>
      <c r="D184" s="2129" t="s">
        <v>1469</v>
      </c>
      <c r="E184" s="2129" t="s">
        <v>483</v>
      </c>
      <c r="F184" s="2129" t="s">
        <v>1470</v>
      </c>
      <c r="G184" s="2128" t="s">
        <v>1484</v>
      </c>
      <c r="H184" s="2130">
        <v>45190</v>
      </c>
      <c r="I184" s="2131" t="s">
        <v>1606</v>
      </c>
      <c r="J184" s="2132" t="s">
        <v>1472</v>
      </c>
      <c r="K184" s="2133" t="s">
        <v>1485</v>
      </c>
      <c r="L184" s="2132">
        <v>122021795</v>
      </c>
      <c r="M184" s="2134" t="s">
        <v>1486</v>
      </c>
      <c r="N184" s="2135" t="s">
        <v>1490</v>
      </c>
      <c r="O184" s="2132">
        <v>1206980001</v>
      </c>
      <c r="P184" s="2134" t="s">
        <v>1476</v>
      </c>
      <c r="Q184" s="2138">
        <v>222430</v>
      </c>
      <c r="R184" s="271"/>
    </row>
    <row r="185" spans="1:18" ht="15.75" x14ac:dyDescent="0.25">
      <c r="A185" s="2128">
        <v>10</v>
      </c>
      <c r="B185" s="2128">
        <v>100</v>
      </c>
      <c r="C185" s="2128">
        <v>12</v>
      </c>
      <c r="D185" s="2129" t="s">
        <v>1469</v>
      </c>
      <c r="E185" s="2129" t="s">
        <v>483</v>
      </c>
      <c r="F185" s="2129" t="s">
        <v>1470</v>
      </c>
      <c r="G185" s="2128" t="s">
        <v>1484</v>
      </c>
      <c r="H185" s="2130">
        <v>45190</v>
      </c>
      <c r="I185" s="2131" t="s">
        <v>1607</v>
      </c>
      <c r="J185" s="2132" t="s">
        <v>1472</v>
      </c>
      <c r="K185" s="2133" t="s">
        <v>1485</v>
      </c>
      <c r="L185" s="2132">
        <v>122021795</v>
      </c>
      <c r="M185" s="2134" t="s">
        <v>1486</v>
      </c>
      <c r="N185" s="2135" t="s">
        <v>1490</v>
      </c>
      <c r="O185" s="2132">
        <v>1206980001</v>
      </c>
      <c r="P185" s="2134" t="s">
        <v>1476</v>
      </c>
      <c r="Q185" s="2138">
        <v>222430</v>
      </c>
      <c r="R185" s="271"/>
    </row>
    <row r="186" spans="1:18" ht="15.75" x14ac:dyDescent="0.25">
      <c r="A186" s="2128">
        <v>10</v>
      </c>
      <c r="B186" s="2128">
        <v>100</v>
      </c>
      <c r="C186" s="2128">
        <v>12</v>
      </c>
      <c r="D186" s="2129" t="s">
        <v>1469</v>
      </c>
      <c r="E186" s="2129" t="s">
        <v>483</v>
      </c>
      <c r="F186" s="2129" t="s">
        <v>1470</v>
      </c>
      <c r="G186" s="2128" t="s">
        <v>1484</v>
      </c>
      <c r="H186" s="2130">
        <v>45190</v>
      </c>
      <c r="I186" s="2131" t="s">
        <v>1608</v>
      </c>
      <c r="J186" s="2132" t="s">
        <v>1472</v>
      </c>
      <c r="K186" s="2133" t="s">
        <v>1485</v>
      </c>
      <c r="L186" s="2132">
        <v>122021795</v>
      </c>
      <c r="M186" s="2134" t="s">
        <v>1486</v>
      </c>
      <c r="N186" s="2135" t="s">
        <v>1490</v>
      </c>
      <c r="O186" s="2132">
        <v>1206980001</v>
      </c>
      <c r="P186" s="2134" t="s">
        <v>1476</v>
      </c>
      <c r="Q186" s="2138">
        <v>222430</v>
      </c>
      <c r="R186" s="271"/>
    </row>
    <row r="187" spans="1:18" ht="15.75" x14ac:dyDescent="0.25">
      <c r="A187" s="2128">
        <v>10</v>
      </c>
      <c r="B187" s="2128">
        <v>100</v>
      </c>
      <c r="C187" s="2128">
        <v>12</v>
      </c>
      <c r="D187" s="2129" t="s">
        <v>1469</v>
      </c>
      <c r="E187" s="2129" t="s">
        <v>483</v>
      </c>
      <c r="F187" s="2129" t="s">
        <v>1470</v>
      </c>
      <c r="G187" s="2128" t="s">
        <v>1484</v>
      </c>
      <c r="H187" s="2130">
        <v>45190</v>
      </c>
      <c r="I187" s="2131" t="s">
        <v>1609</v>
      </c>
      <c r="J187" s="2132" t="s">
        <v>1472</v>
      </c>
      <c r="K187" s="2133" t="s">
        <v>1485</v>
      </c>
      <c r="L187" s="2132">
        <v>122021795</v>
      </c>
      <c r="M187" s="2134" t="s">
        <v>1486</v>
      </c>
      <c r="N187" s="2135" t="s">
        <v>1490</v>
      </c>
      <c r="O187" s="2132">
        <v>1206980001</v>
      </c>
      <c r="P187" s="2134" t="s">
        <v>1476</v>
      </c>
      <c r="Q187" s="2138">
        <v>222430</v>
      </c>
      <c r="R187" s="271"/>
    </row>
    <row r="188" spans="1:18" ht="15.75" x14ac:dyDescent="0.25">
      <c r="A188" s="2128">
        <v>10</v>
      </c>
      <c r="B188" s="2128">
        <v>100</v>
      </c>
      <c r="C188" s="2128">
        <v>12</v>
      </c>
      <c r="D188" s="2129" t="s">
        <v>1469</v>
      </c>
      <c r="E188" s="2129" t="s">
        <v>483</v>
      </c>
      <c r="F188" s="2129" t="s">
        <v>1470</v>
      </c>
      <c r="G188" s="2128" t="s">
        <v>1484</v>
      </c>
      <c r="H188" s="2130">
        <v>45190</v>
      </c>
      <c r="I188" s="2131" t="s">
        <v>1610</v>
      </c>
      <c r="J188" s="2132" t="s">
        <v>1472</v>
      </c>
      <c r="K188" s="2133" t="s">
        <v>1485</v>
      </c>
      <c r="L188" s="2132">
        <v>122021795</v>
      </c>
      <c r="M188" s="2134" t="s">
        <v>1486</v>
      </c>
      <c r="N188" s="2135" t="s">
        <v>1490</v>
      </c>
      <c r="O188" s="2132">
        <v>1206980001</v>
      </c>
      <c r="P188" s="2134" t="s">
        <v>1476</v>
      </c>
      <c r="Q188" s="2138">
        <v>222430</v>
      </c>
      <c r="R188" s="271"/>
    </row>
    <row r="189" spans="1:18" ht="15.75" x14ac:dyDescent="0.25">
      <c r="A189" s="2128">
        <v>10</v>
      </c>
      <c r="B189" s="2128">
        <v>100</v>
      </c>
      <c r="C189" s="2128">
        <v>12</v>
      </c>
      <c r="D189" s="2129" t="s">
        <v>1469</v>
      </c>
      <c r="E189" s="2129" t="s">
        <v>483</v>
      </c>
      <c r="F189" s="2129" t="s">
        <v>1470</v>
      </c>
      <c r="G189" s="2128" t="s">
        <v>1484</v>
      </c>
      <c r="H189" s="2130">
        <v>45190</v>
      </c>
      <c r="I189" s="2131" t="s">
        <v>1611</v>
      </c>
      <c r="J189" s="2132" t="s">
        <v>1472</v>
      </c>
      <c r="K189" s="2133" t="s">
        <v>1485</v>
      </c>
      <c r="L189" s="2132">
        <v>122021795</v>
      </c>
      <c r="M189" s="2134" t="s">
        <v>1486</v>
      </c>
      <c r="N189" s="2135" t="s">
        <v>1490</v>
      </c>
      <c r="O189" s="2132">
        <v>1206980001</v>
      </c>
      <c r="P189" s="2134" t="s">
        <v>1476</v>
      </c>
      <c r="Q189" s="2138">
        <v>222430</v>
      </c>
      <c r="R189" s="271"/>
    </row>
    <row r="190" spans="1:18" ht="15.75" x14ac:dyDescent="0.25">
      <c r="A190" s="2128">
        <v>10</v>
      </c>
      <c r="B190" s="2128">
        <v>100</v>
      </c>
      <c r="C190" s="2128">
        <v>12</v>
      </c>
      <c r="D190" s="2129" t="s">
        <v>1469</v>
      </c>
      <c r="E190" s="2129" t="s">
        <v>483</v>
      </c>
      <c r="F190" s="2129" t="s">
        <v>1470</v>
      </c>
      <c r="G190" s="2128" t="s">
        <v>1612</v>
      </c>
      <c r="H190" s="2130">
        <v>45098</v>
      </c>
      <c r="I190" s="2131">
        <v>10366</v>
      </c>
      <c r="J190" s="2132" t="s">
        <v>1472</v>
      </c>
      <c r="K190" s="2133" t="s">
        <v>1613</v>
      </c>
      <c r="L190" s="2132">
        <v>132683961</v>
      </c>
      <c r="M190" s="2134" t="s">
        <v>1614</v>
      </c>
      <c r="N190" s="2135" t="s">
        <v>1615</v>
      </c>
      <c r="O190" s="2132">
        <v>1206010002</v>
      </c>
      <c r="P190" s="2134" t="s">
        <v>1476</v>
      </c>
      <c r="Q190" s="2136">
        <v>79910.63</v>
      </c>
      <c r="R190" s="271"/>
    </row>
    <row r="191" spans="1:18" ht="15.75" x14ac:dyDescent="0.25">
      <c r="A191" s="2128">
        <v>10</v>
      </c>
      <c r="B191" s="2128">
        <v>100</v>
      </c>
      <c r="C191" s="2128">
        <v>12</v>
      </c>
      <c r="D191" s="2129" t="s">
        <v>1469</v>
      </c>
      <c r="E191" s="2129" t="s">
        <v>483</v>
      </c>
      <c r="F191" s="2129" t="s">
        <v>1470</v>
      </c>
      <c r="G191" s="2128" t="s">
        <v>1612</v>
      </c>
      <c r="H191" s="2130">
        <v>45098</v>
      </c>
      <c r="I191" s="2131">
        <v>10367</v>
      </c>
      <c r="J191" s="2132" t="s">
        <v>1472</v>
      </c>
      <c r="K191" s="2133" t="s">
        <v>1613</v>
      </c>
      <c r="L191" s="2132">
        <v>132683961</v>
      </c>
      <c r="M191" s="2134" t="s">
        <v>1614</v>
      </c>
      <c r="N191" s="2135" t="s">
        <v>1615</v>
      </c>
      <c r="O191" s="2132">
        <v>1206010002</v>
      </c>
      <c r="P191" s="2134" t="s">
        <v>1476</v>
      </c>
      <c r="Q191" s="2136">
        <v>79910.63</v>
      </c>
      <c r="R191" s="271"/>
    </row>
    <row r="192" spans="1:18" ht="15.75" x14ac:dyDescent="0.25">
      <c r="A192" s="2128">
        <v>10</v>
      </c>
      <c r="B192" s="2128">
        <v>100</v>
      </c>
      <c r="C192" s="2128">
        <v>12</v>
      </c>
      <c r="D192" s="2129" t="s">
        <v>1469</v>
      </c>
      <c r="E192" s="2129" t="s">
        <v>483</v>
      </c>
      <c r="F192" s="2129" t="s">
        <v>1470</v>
      </c>
      <c r="G192" s="2128" t="s">
        <v>1612</v>
      </c>
      <c r="H192" s="2130">
        <v>45098</v>
      </c>
      <c r="I192" s="2131">
        <v>10368</v>
      </c>
      <c r="J192" s="2132" t="s">
        <v>1472</v>
      </c>
      <c r="K192" s="2133" t="s">
        <v>1613</v>
      </c>
      <c r="L192" s="2132">
        <v>132683961</v>
      </c>
      <c r="M192" s="2134" t="s">
        <v>1614</v>
      </c>
      <c r="N192" s="2135" t="s">
        <v>1615</v>
      </c>
      <c r="O192" s="2132">
        <v>1206010002</v>
      </c>
      <c r="P192" s="2134" t="s">
        <v>1476</v>
      </c>
      <c r="Q192" s="2136">
        <v>79910.63</v>
      </c>
      <c r="R192" s="271"/>
    </row>
    <row r="193" spans="1:18" ht="15.75" x14ac:dyDescent="0.25">
      <c r="A193" s="2128">
        <v>10</v>
      </c>
      <c r="B193" s="2128">
        <v>100</v>
      </c>
      <c r="C193" s="2128">
        <v>12</v>
      </c>
      <c r="D193" s="2129" t="s">
        <v>1469</v>
      </c>
      <c r="E193" s="2129" t="s">
        <v>483</v>
      </c>
      <c r="F193" s="2129" t="s">
        <v>1470</v>
      </c>
      <c r="G193" s="2128" t="s">
        <v>1612</v>
      </c>
      <c r="H193" s="2130">
        <v>45098</v>
      </c>
      <c r="I193" s="2131">
        <v>10369</v>
      </c>
      <c r="J193" s="2132" t="s">
        <v>1472</v>
      </c>
      <c r="K193" s="2133" t="s">
        <v>1613</v>
      </c>
      <c r="L193" s="2132">
        <v>132683961</v>
      </c>
      <c r="M193" s="2134" t="s">
        <v>1614</v>
      </c>
      <c r="N193" s="2135" t="s">
        <v>1615</v>
      </c>
      <c r="O193" s="2132">
        <v>1206010002</v>
      </c>
      <c r="P193" s="2134" t="s">
        <v>1476</v>
      </c>
      <c r="Q193" s="2136">
        <v>79910.63</v>
      </c>
      <c r="R193" s="271"/>
    </row>
    <row r="194" spans="1:18" ht="15.75" x14ac:dyDescent="0.25">
      <c r="A194" s="2128">
        <v>10</v>
      </c>
      <c r="B194" s="2128">
        <v>100</v>
      </c>
      <c r="C194" s="2128">
        <v>12</v>
      </c>
      <c r="D194" s="2129" t="s">
        <v>1469</v>
      </c>
      <c r="E194" s="2129" t="s">
        <v>483</v>
      </c>
      <c r="F194" s="2129" t="s">
        <v>1470</v>
      </c>
      <c r="G194" s="2128" t="s">
        <v>1612</v>
      </c>
      <c r="H194" s="2130">
        <v>45098</v>
      </c>
      <c r="I194" s="2131">
        <v>10370</v>
      </c>
      <c r="J194" s="2132" t="s">
        <v>1472</v>
      </c>
      <c r="K194" s="2133" t="s">
        <v>1613</v>
      </c>
      <c r="L194" s="2132">
        <v>132683961</v>
      </c>
      <c r="M194" s="2134" t="s">
        <v>1614</v>
      </c>
      <c r="N194" s="2135" t="s">
        <v>1615</v>
      </c>
      <c r="O194" s="2132">
        <v>1206010002</v>
      </c>
      <c r="P194" s="2134" t="s">
        <v>1476</v>
      </c>
      <c r="Q194" s="2136">
        <v>79910.63</v>
      </c>
      <c r="R194" s="271"/>
    </row>
    <row r="195" spans="1:18" ht="15.75" x14ac:dyDescent="0.25">
      <c r="A195" s="2128">
        <v>10</v>
      </c>
      <c r="B195" s="2128">
        <v>100</v>
      </c>
      <c r="C195" s="2128">
        <v>12</v>
      </c>
      <c r="D195" s="2129" t="s">
        <v>1469</v>
      </c>
      <c r="E195" s="2129" t="s">
        <v>483</v>
      </c>
      <c r="F195" s="2129" t="s">
        <v>1470</v>
      </c>
      <c r="G195" s="2128" t="s">
        <v>1612</v>
      </c>
      <c r="H195" s="2130">
        <v>45098</v>
      </c>
      <c r="I195" s="2131">
        <v>10371</v>
      </c>
      <c r="J195" s="2132" t="s">
        <v>1472</v>
      </c>
      <c r="K195" s="2133" t="s">
        <v>1613</v>
      </c>
      <c r="L195" s="2132">
        <v>132683961</v>
      </c>
      <c r="M195" s="2134" t="s">
        <v>1614</v>
      </c>
      <c r="N195" s="2135" t="s">
        <v>1615</v>
      </c>
      <c r="O195" s="2132">
        <v>1206010002</v>
      </c>
      <c r="P195" s="2134" t="s">
        <v>1476</v>
      </c>
      <c r="Q195" s="2136">
        <v>79910.63</v>
      </c>
      <c r="R195" s="271"/>
    </row>
    <row r="196" spans="1:18" ht="15.75" x14ac:dyDescent="0.25">
      <c r="A196" s="2128">
        <v>10</v>
      </c>
      <c r="B196" s="2128">
        <v>100</v>
      </c>
      <c r="C196" s="2128">
        <v>12</v>
      </c>
      <c r="D196" s="2129" t="s">
        <v>1469</v>
      </c>
      <c r="E196" s="2129" t="s">
        <v>483</v>
      </c>
      <c r="F196" s="2129" t="s">
        <v>1470</v>
      </c>
      <c r="G196" s="2128" t="s">
        <v>1612</v>
      </c>
      <c r="H196" s="2130">
        <v>45098</v>
      </c>
      <c r="I196" s="2131">
        <v>10372</v>
      </c>
      <c r="J196" s="2132" t="s">
        <v>1472</v>
      </c>
      <c r="K196" s="2133" t="s">
        <v>1613</v>
      </c>
      <c r="L196" s="2132">
        <v>132683961</v>
      </c>
      <c r="M196" s="2134" t="s">
        <v>1614</v>
      </c>
      <c r="N196" s="2135" t="s">
        <v>1615</v>
      </c>
      <c r="O196" s="2132">
        <v>1206010002</v>
      </c>
      <c r="P196" s="2134" t="s">
        <v>1476</v>
      </c>
      <c r="Q196" s="2136">
        <v>79910.63</v>
      </c>
      <c r="R196" s="271"/>
    </row>
    <row r="197" spans="1:18" ht="15.75" x14ac:dyDescent="0.25">
      <c r="A197" s="2128">
        <v>10</v>
      </c>
      <c r="B197" s="2128">
        <v>100</v>
      </c>
      <c r="C197" s="2128">
        <v>12</v>
      </c>
      <c r="D197" s="2129" t="s">
        <v>1469</v>
      </c>
      <c r="E197" s="2129" t="s">
        <v>483</v>
      </c>
      <c r="F197" s="2129" t="s">
        <v>1470</v>
      </c>
      <c r="G197" s="2128" t="s">
        <v>1612</v>
      </c>
      <c r="H197" s="2130">
        <v>45098</v>
      </c>
      <c r="I197" s="2131">
        <v>10373</v>
      </c>
      <c r="J197" s="2132" t="s">
        <v>1472</v>
      </c>
      <c r="K197" s="2133" t="s">
        <v>1613</v>
      </c>
      <c r="L197" s="2132">
        <v>132683961</v>
      </c>
      <c r="M197" s="2134" t="s">
        <v>1614</v>
      </c>
      <c r="N197" s="2135" t="s">
        <v>1615</v>
      </c>
      <c r="O197" s="2132">
        <v>1206010002</v>
      </c>
      <c r="P197" s="2134" t="s">
        <v>1476</v>
      </c>
      <c r="Q197" s="2136">
        <v>79910.63</v>
      </c>
      <c r="R197" s="271"/>
    </row>
    <row r="198" spans="1:18" ht="15.75" x14ac:dyDescent="0.25">
      <c r="A198" s="2128">
        <v>10</v>
      </c>
      <c r="B198" s="2128">
        <v>100</v>
      </c>
      <c r="C198" s="2128">
        <v>12</v>
      </c>
      <c r="D198" s="2129" t="s">
        <v>1469</v>
      </c>
      <c r="E198" s="2129" t="s">
        <v>483</v>
      </c>
      <c r="F198" s="2129" t="s">
        <v>1470</v>
      </c>
      <c r="G198" s="2128" t="s">
        <v>1612</v>
      </c>
      <c r="H198" s="2130">
        <v>45098</v>
      </c>
      <c r="I198" s="2131">
        <v>10374</v>
      </c>
      <c r="J198" s="2132" t="s">
        <v>1472</v>
      </c>
      <c r="K198" s="2133" t="s">
        <v>1613</v>
      </c>
      <c r="L198" s="2132">
        <v>132683961</v>
      </c>
      <c r="M198" s="2134" t="s">
        <v>1614</v>
      </c>
      <c r="N198" s="2135" t="s">
        <v>1615</v>
      </c>
      <c r="O198" s="2132">
        <v>1206010002</v>
      </c>
      <c r="P198" s="2134" t="s">
        <v>1476</v>
      </c>
      <c r="Q198" s="2136">
        <v>79910.63</v>
      </c>
      <c r="R198" s="271"/>
    </row>
    <row r="199" spans="1:18" ht="15.75" x14ac:dyDescent="0.25">
      <c r="A199" s="2128">
        <v>10</v>
      </c>
      <c r="B199" s="2128">
        <v>100</v>
      </c>
      <c r="C199" s="2128">
        <v>12</v>
      </c>
      <c r="D199" s="2129" t="s">
        <v>1469</v>
      </c>
      <c r="E199" s="2129" t="s">
        <v>483</v>
      </c>
      <c r="F199" s="2129" t="s">
        <v>1470</v>
      </c>
      <c r="G199" s="2128" t="s">
        <v>1612</v>
      </c>
      <c r="H199" s="2130">
        <v>45098</v>
      </c>
      <c r="I199" s="2131">
        <v>10375</v>
      </c>
      <c r="J199" s="2132" t="s">
        <v>1472</v>
      </c>
      <c r="K199" s="2133" t="s">
        <v>1613</v>
      </c>
      <c r="L199" s="2132">
        <v>132683961</v>
      </c>
      <c r="M199" s="2134" t="s">
        <v>1614</v>
      </c>
      <c r="N199" s="2135" t="s">
        <v>1615</v>
      </c>
      <c r="O199" s="2132">
        <v>1206010002</v>
      </c>
      <c r="P199" s="2134" t="s">
        <v>1476</v>
      </c>
      <c r="Q199" s="2136">
        <v>79910.63</v>
      </c>
      <c r="R199" s="271"/>
    </row>
    <row r="200" spans="1:18" ht="15.75" x14ac:dyDescent="0.25">
      <c r="A200" s="2128">
        <v>10</v>
      </c>
      <c r="B200" s="2128">
        <v>100</v>
      </c>
      <c r="C200" s="2128">
        <v>12</v>
      </c>
      <c r="D200" s="2129" t="s">
        <v>1469</v>
      </c>
      <c r="E200" s="2129" t="s">
        <v>483</v>
      </c>
      <c r="F200" s="2129" t="s">
        <v>1470</v>
      </c>
      <c r="G200" s="2128" t="s">
        <v>1612</v>
      </c>
      <c r="H200" s="2130">
        <v>45098</v>
      </c>
      <c r="I200" s="2131">
        <v>10376</v>
      </c>
      <c r="J200" s="2132" t="s">
        <v>1472</v>
      </c>
      <c r="K200" s="2133" t="s">
        <v>1613</v>
      </c>
      <c r="L200" s="2132">
        <v>132683961</v>
      </c>
      <c r="M200" s="2134" t="s">
        <v>1614</v>
      </c>
      <c r="N200" s="2135" t="s">
        <v>1615</v>
      </c>
      <c r="O200" s="2132">
        <v>1206010002</v>
      </c>
      <c r="P200" s="2134" t="s">
        <v>1476</v>
      </c>
      <c r="Q200" s="2136">
        <v>79910.63</v>
      </c>
      <c r="R200" s="271"/>
    </row>
    <row r="201" spans="1:18" ht="15.75" x14ac:dyDescent="0.25">
      <c r="A201" s="2128">
        <v>10</v>
      </c>
      <c r="B201" s="2128">
        <v>100</v>
      </c>
      <c r="C201" s="2128">
        <v>12</v>
      </c>
      <c r="D201" s="2129" t="s">
        <v>1469</v>
      </c>
      <c r="E201" s="2129" t="s">
        <v>483</v>
      </c>
      <c r="F201" s="2129" t="s">
        <v>1470</v>
      </c>
      <c r="G201" s="2128" t="s">
        <v>1612</v>
      </c>
      <c r="H201" s="2130">
        <v>45098</v>
      </c>
      <c r="I201" s="2131">
        <v>10377</v>
      </c>
      <c r="J201" s="2132" t="s">
        <v>1472</v>
      </c>
      <c r="K201" s="2133" t="s">
        <v>1613</v>
      </c>
      <c r="L201" s="2132">
        <v>132683961</v>
      </c>
      <c r="M201" s="2134" t="s">
        <v>1614</v>
      </c>
      <c r="N201" s="2135" t="s">
        <v>1615</v>
      </c>
      <c r="O201" s="2132">
        <v>1206010002</v>
      </c>
      <c r="P201" s="2134" t="s">
        <v>1476</v>
      </c>
      <c r="Q201" s="2136">
        <v>79910.63</v>
      </c>
      <c r="R201" s="271"/>
    </row>
    <row r="202" spans="1:18" ht="15.75" x14ac:dyDescent="0.25">
      <c r="A202" s="2128">
        <v>10</v>
      </c>
      <c r="B202" s="2128">
        <v>100</v>
      </c>
      <c r="C202" s="2128">
        <v>12</v>
      </c>
      <c r="D202" s="2129" t="s">
        <v>1469</v>
      </c>
      <c r="E202" s="2129" t="s">
        <v>483</v>
      </c>
      <c r="F202" s="2129" t="s">
        <v>1470</v>
      </c>
      <c r="G202" s="2128" t="s">
        <v>1612</v>
      </c>
      <c r="H202" s="2130">
        <v>45098</v>
      </c>
      <c r="I202" s="2131">
        <v>10378</v>
      </c>
      <c r="J202" s="2132" t="s">
        <v>1472</v>
      </c>
      <c r="K202" s="2133" t="s">
        <v>1613</v>
      </c>
      <c r="L202" s="2132">
        <v>132683961</v>
      </c>
      <c r="M202" s="2134" t="s">
        <v>1614</v>
      </c>
      <c r="N202" s="2135" t="s">
        <v>1615</v>
      </c>
      <c r="O202" s="2132">
        <v>1206010002</v>
      </c>
      <c r="P202" s="2134" t="s">
        <v>1476</v>
      </c>
      <c r="Q202" s="2136">
        <v>79910.63</v>
      </c>
      <c r="R202" s="271"/>
    </row>
    <row r="203" spans="1:18" ht="15.75" x14ac:dyDescent="0.25">
      <c r="A203" s="2128">
        <v>10</v>
      </c>
      <c r="B203" s="2128">
        <v>100</v>
      </c>
      <c r="C203" s="2128">
        <v>12</v>
      </c>
      <c r="D203" s="2129" t="s">
        <v>1469</v>
      </c>
      <c r="E203" s="2129" t="s">
        <v>483</v>
      </c>
      <c r="F203" s="2129" t="s">
        <v>1470</v>
      </c>
      <c r="G203" s="2128" t="s">
        <v>1612</v>
      </c>
      <c r="H203" s="2130">
        <v>45098</v>
      </c>
      <c r="I203" s="2131">
        <v>10379</v>
      </c>
      <c r="J203" s="2132" t="s">
        <v>1472</v>
      </c>
      <c r="K203" s="2133" t="s">
        <v>1613</v>
      </c>
      <c r="L203" s="2132">
        <v>132683961</v>
      </c>
      <c r="M203" s="2134" t="s">
        <v>1614</v>
      </c>
      <c r="N203" s="2135" t="s">
        <v>1615</v>
      </c>
      <c r="O203" s="2132">
        <v>1206010002</v>
      </c>
      <c r="P203" s="2134" t="s">
        <v>1476</v>
      </c>
      <c r="Q203" s="2136">
        <v>79910.63</v>
      </c>
      <c r="R203" s="271"/>
    </row>
    <row r="204" spans="1:18" ht="15.75" x14ac:dyDescent="0.25">
      <c r="A204" s="2128">
        <v>10</v>
      </c>
      <c r="B204" s="2128">
        <v>100</v>
      </c>
      <c r="C204" s="2128">
        <v>12</v>
      </c>
      <c r="D204" s="2129" t="s">
        <v>1469</v>
      </c>
      <c r="E204" s="2129" t="s">
        <v>483</v>
      </c>
      <c r="F204" s="2129" t="s">
        <v>1470</v>
      </c>
      <c r="G204" s="2128" t="s">
        <v>1612</v>
      </c>
      <c r="H204" s="2130">
        <v>45098</v>
      </c>
      <c r="I204" s="2131">
        <v>10380</v>
      </c>
      <c r="J204" s="2132" t="s">
        <v>1472</v>
      </c>
      <c r="K204" s="2133" t="s">
        <v>1613</v>
      </c>
      <c r="L204" s="2132">
        <v>132683961</v>
      </c>
      <c r="M204" s="2134" t="s">
        <v>1614</v>
      </c>
      <c r="N204" s="2135" t="s">
        <v>1615</v>
      </c>
      <c r="O204" s="2132">
        <v>1206010002</v>
      </c>
      <c r="P204" s="2134" t="s">
        <v>1476</v>
      </c>
      <c r="Q204" s="2136">
        <v>79910.63</v>
      </c>
      <c r="R204" s="271"/>
    </row>
    <row r="205" spans="1:18" ht="15.75" x14ac:dyDescent="0.25">
      <c r="A205" s="2128">
        <v>10</v>
      </c>
      <c r="B205" s="2128">
        <v>100</v>
      </c>
      <c r="C205" s="2128">
        <v>12</v>
      </c>
      <c r="D205" s="2129" t="s">
        <v>1469</v>
      </c>
      <c r="E205" s="2129" t="s">
        <v>483</v>
      </c>
      <c r="F205" s="2129" t="s">
        <v>1470</v>
      </c>
      <c r="G205" s="2128" t="s">
        <v>1612</v>
      </c>
      <c r="H205" s="2130">
        <v>45098</v>
      </c>
      <c r="I205" s="2131">
        <v>10381</v>
      </c>
      <c r="J205" s="2132" t="s">
        <v>1472</v>
      </c>
      <c r="K205" s="2133" t="s">
        <v>1613</v>
      </c>
      <c r="L205" s="2132">
        <v>132683961</v>
      </c>
      <c r="M205" s="2134" t="s">
        <v>1614</v>
      </c>
      <c r="N205" s="2135" t="s">
        <v>1615</v>
      </c>
      <c r="O205" s="2132">
        <v>1206010002</v>
      </c>
      <c r="P205" s="2134" t="s">
        <v>1476</v>
      </c>
      <c r="Q205" s="2136">
        <v>79910.63</v>
      </c>
      <c r="R205" s="271"/>
    </row>
    <row r="206" spans="1:18" ht="15.75" x14ac:dyDescent="0.25">
      <c r="A206" s="2128">
        <v>10</v>
      </c>
      <c r="B206" s="2128">
        <v>100</v>
      </c>
      <c r="C206" s="2128">
        <v>12</v>
      </c>
      <c r="D206" s="2129" t="s">
        <v>1469</v>
      </c>
      <c r="E206" s="2129" t="s">
        <v>483</v>
      </c>
      <c r="F206" s="2129" t="s">
        <v>1470</v>
      </c>
      <c r="G206" s="2128" t="s">
        <v>1612</v>
      </c>
      <c r="H206" s="2130">
        <v>45098</v>
      </c>
      <c r="I206" s="2131">
        <v>10382</v>
      </c>
      <c r="J206" s="2132" t="s">
        <v>1472</v>
      </c>
      <c r="K206" s="2133" t="s">
        <v>1613</v>
      </c>
      <c r="L206" s="2132">
        <v>132683961</v>
      </c>
      <c r="M206" s="2134" t="s">
        <v>1614</v>
      </c>
      <c r="N206" s="2135" t="s">
        <v>1615</v>
      </c>
      <c r="O206" s="2132">
        <v>1206010002</v>
      </c>
      <c r="P206" s="2134" t="s">
        <v>1476</v>
      </c>
      <c r="Q206" s="2136">
        <v>79910.63</v>
      </c>
      <c r="R206" s="271"/>
    </row>
    <row r="207" spans="1:18" ht="15.75" x14ac:dyDescent="0.25">
      <c r="A207" s="2128">
        <v>10</v>
      </c>
      <c r="B207" s="2128">
        <v>100</v>
      </c>
      <c r="C207" s="2128">
        <v>12</v>
      </c>
      <c r="D207" s="2129" t="s">
        <v>1469</v>
      </c>
      <c r="E207" s="2129" t="s">
        <v>483</v>
      </c>
      <c r="F207" s="2129" t="s">
        <v>1470</v>
      </c>
      <c r="G207" s="2128" t="s">
        <v>1612</v>
      </c>
      <c r="H207" s="2130">
        <v>45098</v>
      </c>
      <c r="I207" s="2131">
        <v>10383</v>
      </c>
      <c r="J207" s="2132" t="s">
        <v>1472</v>
      </c>
      <c r="K207" s="2133" t="s">
        <v>1613</v>
      </c>
      <c r="L207" s="2132">
        <v>132683961</v>
      </c>
      <c r="M207" s="2134" t="s">
        <v>1614</v>
      </c>
      <c r="N207" s="2135" t="s">
        <v>1615</v>
      </c>
      <c r="O207" s="2132">
        <v>1206010002</v>
      </c>
      <c r="P207" s="2134" t="s">
        <v>1476</v>
      </c>
      <c r="Q207" s="2136">
        <v>79910.63</v>
      </c>
      <c r="R207" s="271"/>
    </row>
    <row r="208" spans="1:18" ht="15.75" x14ac:dyDescent="0.25">
      <c r="A208" s="2128">
        <v>10</v>
      </c>
      <c r="B208" s="2128">
        <v>100</v>
      </c>
      <c r="C208" s="2128">
        <v>12</v>
      </c>
      <c r="D208" s="2129" t="s">
        <v>1469</v>
      </c>
      <c r="E208" s="2129" t="s">
        <v>483</v>
      </c>
      <c r="F208" s="2129" t="s">
        <v>1470</v>
      </c>
      <c r="G208" s="2128" t="s">
        <v>1612</v>
      </c>
      <c r="H208" s="2130">
        <v>45098</v>
      </c>
      <c r="I208" s="2131">
        <v>10384</v>
      </c>
      <c r="J208" s="2132" t="s">
        <v>1472</v>
      </c>
      <c r="K208" s="2133" t="s">
        <v>1613</v>
      </c>
      <c r="L208" s="2132">
        <v>132683961</v>
      </c>
      <c r="M208" s="2134" t="s">
        <v>1614</v>
      </c>
      <c r="N208" s="2135" t="s">
        <v>1615</v>
      </c>
      <c r="O208" s="2132">
        <v>1206010002</v>
      </c>
      <c r="P208" s="2134" t="s">
        <v>1476</v>
      </c>
      <c r="Q208" s="2136">
        <v>79910.63</v>
      </c>
      <c r="R208" s="271"/>
    </row>
    <row r="209" spans="1:18" ht="15.75" x14ac:dyDescent="0.25">
      <c r="A209" s="2128">
        <v>10</v>
      </c>
      <c r="B209" s="2128">
        <v>100</v>
      </c>
      <c r="C209" s="2128">
        <v>12</v>
      </c>
      <c r="D209" s="2129" t="s">
        <v>1469</v>
      </c>
      <c r="E209" s="2129" t="s">
        <v>483</v>
      </c>
      <c r="F209" s="2129" t="s">
        <v>1470</v>
      </c>
      <c r="G209" s="2128" t="s">
        <v>1612</v>
      </c>
      <c r="H209" s="2130">
        <v>45098</v>
      </c>
      <c r="I209" s="2131">
        <v>10385</v>
      </c>
      <c r="J209" s="2132" t="s">
        <v>1472</v>
      </c>
      <c r="K209" s="2133" t="s">
        <v>1613</v>
      </c>
      <c r="L209" s="2132">
        <v>132683961</v>
      </c>
      <c r="M209" s="2134" t="s">
        <v>1614</v>
      </c>
      <c r="N209" s="2135" t="s">
        <v>1615</v>
      </c>
      <c r="O209" s="2132">
        <v>1206010002</v>
      </c>
      <c r="P209" s="2134" t="s">
        <v>1476</v>
      </c>
      <c r="Q209" s="2136">
        <v>79910.63</v>
      </c>
      <c r="R209" s="271"/>
    </row>
    <row r="210" spans="1:18" ht="15.75" x14ac:dyDescent="0.25">
      <c r="A210" s="2128">
        <v>10</v>
      </c>
      <c r="B210" s="2128">
        <v>100</v>
      </c>
      <c r="C210" s="2128">
        <v>12</v>
      </c>
      <c r="D210" s="2129" t="s">
        <v>1469</v>
      </c>
      <c r="E210" s="2129" t="s">
        <v>483</v>
      </c>
      <c r="F210" s="2129" t="s">
        <v>1470</v>
      </c>
      <c r="G210" s="2128" t="s">
        <v>1612</v>
      </c>
      <c r="H210" s="2130">
        <v>45098</v>
      </c>
      <c r="I210" s="2131">
        <v>10386</v>
      </c>
      <c r="J210" s="2132" t="s">
        <v>1472</v>
      </c>
      <c r="K210" s="2133" t="s">
        <v>1613</v>
      </c>
      <c r="L210" s="2132">
        <v>132683961</v>
      </c>
      <c r="M210" s="2134" t="s">
        <v>1614</v>
      </c>
      <c r="N210" s="2135" t="s">
        <v>1615</v>
      </c>
      <c r="O210" s="2132">
        <v>1206010002</v>
      </c>
      <c r="P210" s="2134" t="s">
        <v>1476</v>
      </c>
      <c r="Q210" s="2136">
        <v>79910.63</v>
      </c>
      <c r="R210" s="271"/>
    </row>
    <row r="211" spans="1:18" ht="15.75" x14ac:dyDescent="0.25">
      <c r="A211" s="2128">
        <v>10</v>
      </c>
      <c r="B211" s="2128">
        <v>100</v>
      </c>
      <c r="C211" s="2128">
        <v>12</v>
      </c>
      <c r="D211" s="2129" t="s">
        <v>1469</v>
      </c>
      <c r="E211" s="2129" t="s">
        <v>483</v>
      </c>
      <c r="F211" s="2129" t="s">
        <v>1470</v>
      </c>
      <c r="G211" s="2128" t="s">
        <v>1612</v>
      </c>
      <c r="H211" s="2130">
        <v>45098</v>
      </c>
      <c r="I211" s="2131">
        <v>10387</v>
      </c>
      <c r="J211" s="2132" t="s">
        <v>1472</v>
      </c>
      <c r="K211" s="2133" t="s">
        <v>1613</v>
      </c>
      <c r="L211" s="2132">
        <v>132683961</v>
      </c>
      <c r="M211" s="2134" t="s">
        <v>1614</v>
      </c>
      <c r="N211" s="2135" t="s">
        <v>1615</v>
      </c>
      <c r="O211" s="2132">
        <v>1206010002</v>
      </c>
      <c r="P211" s="2134" t="s">
        <v>1476</v>
      </c>
      <c r="Q211" s="2136">
        <v>79910.63</v>
      </c>
      <c r="R211" s="271"/>
    </row>
    <row r="212" spans="1:18" ht="15.75" x14ac:dyDescent="0.25">
      <c r="A212" s="2128">
        <v>10</v>
      </c>
      <c r="B212" s="2128">
        <v>100</v>
      </c>
      <c r="C212" s="2128">
        <v>12</v>
      </c>
      <c r="D212" s="2129" t="s">
        <v>1469</v>
      </c>
      <c r="E212" s="2129" t="s">
        <v>483</v>
      </c>
      <c r="F212" s="2129" t="s">
        <v>1470</v>
      </c>
      <c r="G212" s="2128" t="s">
        <v>1612</v>
      </c>
      <c r="H212" s="2130">
        <v>45098</v>
      </c>
      <c r="I212" s="2131">
        <v>10388</v>
      </c>
      <c r="J212" s="2132" t="s">
        <v>1472</v>
      </c>
      <c r="K212" s="2133" t="s">
        <v>1613</v>
      </c>
      <c r="L212" s="2132">
        <v>132683961</v>
      </c>
      <c r="M212" s="2134" t="s">
        <v>1614</v>
      </c>
      <c r="N212" s="2135" t="s">
        <v>1615</v>
      </c>
      <c r="O212" s="2132">
        <v>1206010002</v>
      </c>
      <c r="P212" s="2134" t="s">
        <v>1476</v>
      </c>
      <c r="Q212" s="2136">
        <v>79910.63</v>
      </c>
      <c r="R212" s="271"/>
    </row>
    <row r="213" spans="1:18" ht="15.75" x14ac:dyDescent="0.25">
      <c r="A213" s="2128">
        <v>10</v>
      </c>
      <c r="B213" s="2128">
        <v>100</v>
      </c>
      <c r="C213" s="2128">
        <v>12</v>
      </c>
      <c r="D213" s="2129" t="s">
        <v>1469</v>
      </c>
      <c r="E213" s="2129" t="s">
        <v>483</v>
      </c>
      <c r="F213" s="2129" t="s">
        <v>1470</v>
      </c>
      <c r="G213" s="2128" t="s">
        <v>1612</v>
      </c>
      <c r="H213" s="2130">
        <v>45098</v>
      </c>
      <c r="I213" s="2131">
        <v>10389</v>
      </c>
      <c r="J213" s="2132" t="s">
        <v>1472</v>
      </c>
      <c r="K213" s="2133" t="s">
        <v>1613</v>
      </c>
      <c r="L213" s="2132">
        <v>132683961</v>
      </c>
      <c r="M213" s="2134" t="s">
        <v>1614</v>
      </c>
      <c r="N213" s="2135" t="s">
        <v>1615</v>
      </c>
      <c r="O213" s="2132">
        <v>1206010002</v>
      </c>
      <c r="P213" s="2134" t="s">
        <v>1476</v>
      </c>
      <c r="Q213" s="2136">
        <v>79910.63</v>
      </c>
      <c r="R213" s="271"/>
    </row>
    <row r="214" spans="1:18" ht="15.75" x14ac:dyDescent="0.25">
      <c r="A214" s="2128">
        <v>10</v>
      </c>
      <c r="B214" s="2128">
        <v>100</v>
      </c>
      <c r="C214" s="2128">
        <v>12</v>
      </c>
      <c r="D214" s="2129" t="s">
        <v>1469</v>
      </c>
      <c r="E214" s="2129" t="s">
        <v>483</v>
      </c>
      <c r="F214" s="2129" t="s">
        <v>1470</v>
      </c>
      <c r="G214" s="2128" t="s">
        <v>1612</v>
      </c>
      <c r="H214" s="2130">
        <v>45098</v>
      </c>
      <c r="I214" s="2131">
        <v>10390</v>
      </c>
      <c r="J214" s="2132" t="s">
        <v>1472</v>
      </c>
      <c r="K214" s="2133" t="s">
        <v>1613</v>
      </c>
      <c r="L214" s="2132">
        <v>132683961</v>
      </c>
      <c r="M214" s="2134" t="s">
        <v>1614</v>
      </c>
      <c r="N214" s="2135" t="s">
        <v>1615</v>
      </c>
      <c r="O214" s="2132">
        <v>1206010002</v>
      </c>
      <c r="P214" s="2134" t="s">
        <v>1476</v>
      </c>
      <c r="Q214" s="2136">
        <v>79910.63</v>
      </c>
      <c r="R214" s="271"/>
    </row>
    <row r="215" spans="1:18" ht="15.75" x14ac:dyDescent="0.25">
      <c r="A215" s="2128">
        <v>10</v>
      </c>
      <c r="B215" s="2128">
        <v>100</v>
      </c>
      <c r="C215" s="2128">
        <v>12</v>
      </c>
      <c r="D215" s="2129" t="s">
        <v>1469</v>
      </c>
      <c r="E215" s="2129" t="s">
        <v>483</v>
      </c>
      <c r="F215" s="2129" t="s">
        <v>1470</v>
      </c>
      <c r="G215" s="2128" t="s">
        <v>1612</v>
      </c>
      <c r="H215" s="2130">
        <v>45098</v>
      </c>
      <c r="I215" s="2131">
        <v>10391</v>
      </c>
      <c r="J215" s="2132" t="s">
        <v>1472</v>
      </c>
      <c r="K215" s="2133" t="s">
        <v>1613</v>
      </c>
      <c r="L215" s="2132">
        <v>132683961</v>
      </c>
      <c r="M215" s="2134" t="s">
        <v>1614</v>
      </c>
      <c r="N215" s="2135" t="s">
        <v>1615</v>
      </c>
      <c r="O215" s="2132">
        <v>1206010002</v>
      </c>
      <c r="P215" s="2134" t="s">
        <v>1476</v>
      </c>
      <c r="Q215" s="2136">
        <v>79910.63</v>
      </c>
      <c r="R215" s="271"/>
    </row>
    <row r="216" spans="1:18" ht="15.75" x14ac:dyDescent="0.25">
      <c r="A216" s="2128">
        <v>10</v>
      </c>
      <c r="B216" s="2128">
        <v>100</v>
      </c>
      <c r="C216" s="2128">
        <v>12</v>
      </c>
      <c r="D216" s="2129" t="s">
        <v>1469</v>
      </c>
      <c r="E216" s="2129" t="s">
        <v>483</v>
      </c>
      <c r="F216" s="2129" t="s">
        <v>1470</v>
      </c>
      <c r="G216" s="2128" t="s">
        <v>1612</v>
      </c>
      <c r="H216" s="2130">
        <v>45098</v>
      </c>
      <c r="I216" s="2131">
        <v>10392</v>
      </c>
      <c r="J216" s="2132" t="s">
        <v>1472</v>
      </c>
      <c r="K216" s="2133" t="s">
        <v>1613</v>
      </c>
      <c r="L216" s="2132">
        <v>132683961</v>
      </c>
      <c r="M216" s="2134" t="s">
        <v>1614</v>
      </c>
      <c r="N216" s="2135" t="s">
        <v>1615</v>
      </c>
      <c r="O216" s="2132">
        <v>1206010002</v>
      </c>
      <c r="P216" s="2134" t="s">
        <v>1476</v>
      </c>
      <c r="Q216" s="2136">
        <v>79910.63</v>
      </c>
      <c r="R216" s="271"/>
    </row>
    <row r="217" spans="1:18" ht="15.75" x14ac:dyDescent="0.25">
      <c r="A217" s="2128">
        <v>10</v>
      </c>
      <c r="B217" s="2128">
        <v>100</v>
      </c>
      <c r="C217" s="2128">
        <v>12</v>
      </c>
      <c r="D217" s="2129" t="s">
        <v>1469</v>
      </c>
      <c r="E217" s="2129" t="s">
        <v>483</v>
      </c>
      <c r="F217" s="2129" t="s">
        <v>1470</v>
      </c>
      <c r="G217" s="2128" t="s">
        <v>1612</v>
      </c>
      <c r="H217" s="2130">
        <v>45098</v>
      </c>
      <c r="I217" s="2131">
        <v>10393</v>
      </c>
      <c r="J217" s="2132" t="s">
        <v>1472</v>
      </c>
      <c r="K217" s="2133" t="s">
        <v>1613</v>
      </c>
      <c r="L217" s="2132">
        <v>132683961</v>
      </c>
      <c r="M217" s="2134" t="s">
        <v>1614</v>
      </c>
      <c r="N217" s="2135" t="s">
        <v>1615</v>
      </c>
      <c r="O217" s="2132">
        <v>1206010002</v>
      </c>
      <c r="P217" s="2134" t="s">
        <v>1476</v>
      </c>
      <c r="Q217" s="2136">
        <v>79910.63</v>
      </c>
      <c r="R217" s="271"/>
    </row>
    <row r="218" spans="1:18" ht="15.75" x14ac:dyDescent="0.25">
      <c r="A218" s="2128">
        <v>10</v>
      </c>
      <c r="B218" s="2128">
        <v>100</v>
      </c>
      <c r="C218" s="2128">
        <v>12</v>
      </c>
      <c r="D218" s="2129" t="s">
        <v>1469</v>
      </c>
      <c r="E218" s="2129" t="s">
        <v>483</v>
      </c>
      <c r="F218" s="2129" t="s">
        <v>1470</v>
      </c>
      <c r="G218" s="2128" t="s">
        <v>1612</v>
      </c>
      <c r="H218" s="2130">
        <v>45098</v>
      </c>
      <c r="I218" s="2131">
        <v>10394</v>
      </c>
      <c r="J218" s="2132" t="s">
        <v>1472</v>
      </c>
      <c r="K218" s="2133" t="s">
        <v>1613</v>
      </c>
      <c r="L218" s="2132">
        <v>132683961</v>
      </c>
      <c r="M218" s="2134" t="s">
        <v>1614</v>
      </c>
      <c r="N218" s="2135" t="s">
        <v>1615</v>
      </c>
      <c r="O218" s="2132">
        <v>1206010002</v>
      </c>
      <c r="P218" s="2134" t="s">
        <v>1476</v>
      </c>
      <c r="Q218" s="2136">
        <v>79910.63</v>
      </c>
      <c r="R218" s="271"/>
    </row>
    <row r="219" spans="1:18" ht="15.75" x14ac:dyDescent="0.25">
      <c r="A219" s="2128">
        <v>10</v>
      </c>
      <c r="B219" s="2128">
        <v>100</v>
      </c>
      <c r="C219" s="2128">
        <v>12</v>
      </c>
      <c r="D219" s="2129" t="s">
        <v>1469</v>
      </c>
      <c r="E219" s="2129" t="s">
        <v>483</v>
      </c>
      <c r="F219" s="2129" t="s">
        <v>1470</v>
      </c>
      <c r="G219" s="2128" t="s">
        <v>1612</v>
      </c>
      <c r="H219" s="2130">
        <v>45098</v>
      </c>
      <c r="I219" s="2131">
        <v>10395</v>
      </c>
      <c r="J219" s="2132" t="s">
        <v>1472</v>
      </c>
      <c r="K219" s="2133" t="s">
        <v>1613</v>
      </c>
      <c r="L219" s="2132">
        <v>132683961</v>
      </c>
      <c r="M219" s="2134" t="s">
        <v>1614</v>
      </c>
      <c r="N219" s="2135" t="s">
        <v>1615</v>
      </c>
      <c r="O219" s="2132">
        <v>1206010002</v>
      </c>
      <c r="P219" s="2134" t="s">
        <v>1476</v>
      </c>
      <c r="Q219" s="2136">
        <v>79910.63</v>
      </c>
      <c r="R219" s="271"/>
    </row>
    <row r="220" spans="1:18" ht="15.75" x14ac:dyDescent="0.25">
      <c r="A220" s="2128">
        <v>10</v>
      </c>
      <c r="B220" s="2128">
        <v>100</v>
      </c>
      <c r="C220" s="2128">
        <v>12</v>
      </c>
      <c r="D220" s="2129" t="s">
        <v>1469</v>
      </c>
      <c r="E220" s="2129" t="s">
        <v>483</v>
      </c>
      <c r="F220" s="2129" t="s">
        <v>1470</v>
      </c>
      <c r="G220" s="2128" t="s">
        <v>1612</v>
      </c>
      <c r="H220" s="2130">
        <v>45098</v>
      </c>
      <c r="I220" s="2131">
        <v>10396</v>
      </c>
      <c r="J220" s="2132" t="s">
        <v>1472</v>
      </c>
      <c r="K220" s="2133" t="s">
        <v>1613</v>
      </c>
      <c r="L220" s="2132">
        <v>132683961</v>
      </c>
      <c r="M220" s="2134" t="s">
        <v>1614</v>
      </c>
      <c r="N220" s="2135" t="s">
        <v>1615</v>
      </c>
      <c r="O220" s="2132">
        <v>1206010002</v>
      </c>
      <c r="P220" s="2134" t="s">
        <v>1476</v>
      </c>
      <c r="Q220" s="2136">
        <v>79910.63</v>
      </c>
      <c r="R220" s="271"/>
    </row>
    <row r="221" spans="1:18" ht="15.75" x14ac:dyDescent="0.25">
      <c r="A221" s="2128">
        <v>10</v>
      </c>
      <c r="B221" s="2128">
        <v>100</v>
      </c>
      <c r="C221" s="2128">
        <v>12</v>
      </c>
      <c r="D221" s="2129" t="s">
        <v>1469</v>
      </c>
      <c r="E221" s="2129" t="s">
        <v>483</v>
      </c>
      <c r="F221" s="2129" t="s">
        <v>1470</v>
      </c>
      <c r="G221" s="2128" t="s">
        <v>1612</v>
      </c>
      <c r="H221" s="2130">
        <v>45098</v>
      </c>
      <c r="I221" s="2131">
        <v>10397</v>
      </c>
      <c r="J221" s="2132" t="s">
        <v>1472</v>
      </c>
      <c r="K221" s="2133" t="s">
        <v>1613</v>
      </c>
      <c r="L221" s="2132">
        <v>132683961</v>
      </c>
      <c r="M221" s="2134" t="s">
        <v>1614</v>
      </c>
      <c r="N221" s="2135" t="s">
        <v>1615</v>
      </c>
      <c r="O221" s="2132">
        <v>1206010002</v>
      </c>
      <c r="P221" s="2134" t="s">
        <v>1476</v>
      </c>
      <c r="Q221" s="2136">
        <v>79910.63</v>
      </c>
      <c r="R221" s="271"/>
    </row>
    <row r="222" spans="1:18" ht="15.75" x14ac:dyDescent="0.25">
      <c r="A222" s="2128">
        <v>10</v>
      </c>
      <c r="B222" s="2128">
        <v>100</v>
      </c>
      <c r="C222" s="2128">
        <v>12</v>
      </c>
      <c r="D222" s="2129" t="s">
        <v>1469</v>
      </c>
      <c r="E222" s="2129" t="s">
        <v>483</v>
      </c>
      <c r="F222" s="2129" t="s">
        <v>1470</v>
      </c>
      <c r="G222" s="2128" t="s">
        <v>1612</v>
      </c>
      <c r="H222" s="2130">
        <v>45098</v>
      </c>
      <c r="I222" s="2131">
        <v>10398</v>
      </c>
      <c r="J222" s="2132" t="s">
        <v>1472</v>
      </c>
      <c r="K222" s="2133" t="s">
        <v>1613</v>
      </c>
      <c r="L222" s="2132">
        <v>132683961</v>
      </c>
      <c r="M222" s="2134" t="s">
        <v>1614</v>
      </c>
      <c r="N222" s="2135" t="s">
        <v>1615</v>
      </c>
      <c r="O222" s="2132">
        <v>1206010002</v>
      </c>
      <c r="P222" s="2134" t="s">
        <v>1476</v>
      </c>
      <c r="Q222" s="2136">
        <v>79910.63</v>
      </c>
      <c r="R222" s="271"/>
    </row>
    <row r="223" spans="1:18" ht="15.75" x14ac:dyDescent="0.25">
      <c r="A223" s="2128">
        <v>10</v>
      </c>
      <c r="B223" s="2128">
        <v>100</v>
      </c>
      <c r="C223" s="2128">
        <v>12</v>
      </c>
      <c r="D223" s="2129" t="s">
        <v>1469</v>
      </c>
      <c r="E223" s="2129" t="s">
        <v>483</v>
      </c>
      <c r="F223" s="2129" t="s">
        <v>1470</v>
      </c>
      <c r="G223" s="2128" t="s">
        <v>1612</v>
      </c>
      <c r="H223" s="2130">
        <v>45098</v>
      </c>
      <c r="I223" s="2131">
        <v>10399</v>
      </c>
      <c r="J223" s="2132" t="s">
        <v>1472</v>
      </c>
      <c r="K223" s="2133" t="s">
        <v>1613</v>
      </c>
      <c r="L223" s="2132">
        <v>132683961</v>
      </c>
      <c r="M223" s="2134" t="s">
        <v>1614</v>
      </c>
      <c r="N223" s="2135" t="s">
        <v>1615</v>
      </c>
      <c r="O223" s="2132">
        <v>1206010002</v>
      </c>
      <c r="P223" s="2134" t="s">
        <v>1476</v>
      </c>
      <c r="Q223" s="2136">
        <v>79910.63</v>
      </c>
      <c r="R223" s="271"/>
    </row>
    <row r="224" spans="1:18" ht="15.75" x14ac:dyDescent="0.25">
      <c r="A224" s="2128">
        <v>10</v>
      </c>
      <c r="B224" s="2128">
        <v>100</v>
      </c>
      <c r="C224" s="2128">
        <v>12</v>
      </c>
      <c r="D224" s="2129" t="s">
        <v>1469</v>
      </c>
      <c r="E224" s="2129" t="s">
        <v>483</v>
      </c>
      <c r="F224" s="2129" t="s">
        <v>1470</v>
      </c>
      <c r="G224" s="2128" t="s">
        <v>1612</v>
      </c>
      <c r="H224" s="2130">
        <v>45098</v>
      </c>
      <c r="I224" s="2131">
        <v>10316</v>
      </c>
      <c r="J224" s="2132" t="s">
        <v>1472</v>
      </c>
      <c r="K224" s="2133" t="s">
        <v>1616</v>
      </c>
      <c r="L224" s="2132">
        <v>132683961</v>
      </c>
      <c r="M224" s="2134" t="s">
        <v>1614</v>
      </c>
      <c r="N224" s="2135" t="s">
        <v>1615</v>
      </c>
      <c r="O224" s="2132">
        <v>1206010002</v>
      </c>
      <c r="P224" s="2134" t="s">
        <v>1476</v>
      </c>
      <c r="Q224" s="2136">
        <v>37617.74</v>
      </c>
      <c r="R224" s="271"/>
    </row>
    <row r="225" spans="1:18" ht="15.75" x14ac:dyDescent="0.25">
      <c r="A225" s="2128">
        <v>10</v>
      </c>
      <c r="B225" s="2128">
        <v>100</v>
      </c>
      <c r="C225" s="2128">
        <v>12</v>
      </c>
      <c r="D225" s="2129" t="s">
        <v>1469</v>
      </c>
      <c r="E225" s="2129" t="s">
        <v>483</v>
      </c>
      <c r="F225" s="2129" t="s">
        <v>1470</v>
      </c>
      <c r="G225" s="2128" t="s">
        <v>1612</v>
      </c>
      <c r="H225" s="2130">
        <v>45098</v>
      </c>
      <c r="I225" s="2131">
        <v>10317</v>
      </c>
      <c r="J225" s="2132" t="s">
        <v>1472</v>
      </c>
      <c r="K225" s="2133" t="s">
        <v>1616</v>
      </c>
      <c r="L225" s="2132">
        <v>132683961</v>
      </c>
      <c r="M225" s="2134" t="s">
        <v>1614</v>
      </c>
      <c r="N225" s="2135" t="s">
        <v>1615</v>
      </c>
      <c r="O225" s="2132">
        <v>1206010002</v>
      </c>
      <c r="P225" s="2134" t="s">
        <v>1476</v>
      </c>
      <c r="Q225" s="2136">
        <v>37617.74</v>
      </c>
      <c r="R225" s="271"/>
    </row>
    <row r="226" spans="1:18" ht="15.75" x14ac:dyDescent="0.25">
      <c r="A226" s="2128">
        <v>10</v>
      </c>
      <c r="B226" s="2128">
        <v>100</v>
      </c>
      <c r="C226" s="2128">
        <v>12</v>
      </c>
      <c r="D226" s="2129" t="s">
        <v>1469</v>
      </c>
      <c r="E226" s="2129" t="s">
        <v>483</v>
      </c>
      <c r="F226" s="2129" t="s">
        <v>1470</v>
      </c>
      <c r="G226" s="2128" t="s">
        <v>1612</v>
      </c>
      <c r="H226" s="2130">
        <v>45098</v>
      </c>
      <c r="I226" s="2131">
        <v>10318</v>
      </c>
      <c r="J226" s="2132" t="s">
        <v>1472</v>
      </c>
      <c r="K226" s="2133" t="s">
        <v>1616</v>
      </c>
      <c r="L226" s="2132">
        <v>132683961</v>
      </c>
      <c r="M226" s="2134" t="s">
        <v>1614</v>
      </c>
      <c r="N226" s="2135" t="s">
        <v>1615</v>
      </c>
      <c r="O226" s="2132">
        <v>1206010002</v>
      </c>
      <c r="P226" s="2134" t="s">
        <v>1476</v>
      </c>
      <c r="Q226" s="2136">
        <v>37617.74</v>
      </c>
      <c r="R226" s="271"/>
    </row>
    <row r="227" spans="1:18" ht="15.75" x14ac:dyDescent="0.25">
      <c r="A227" s="2128">
        <v>10</v>
      </c>
      <c r="B227" s="2128">
        <v>100</v>
      </c>
      <c r="C227" s="2128">
        <v>12</v>
      </c>
      <c r="D227" s="2129" t="s">
        <v>1469</v>
      </c>
      <c r="E227" s="2129" t="s">
        <v>483</v>
      </c>
      <c r="F227" s="2129" t="s">
        <v>1470</v>
      </c>
      <c r="G227" s="2128" t="s">
        <v>1612</v>
      </c>
      <c r="H227" s="2130">
        <v>45098</v>
      </c>
      <c r="I227" s="2131">
        <v>10319</v>
      </c>
      <c r="J227" s="2132" t="s">
        <v>1472</v>
      </c>
      <c r="K227" s="2133" t="s">
        <v>1616</v>
      </c>
      <c r="L227" s="2132">
        <v>132683961</v>
      </c>
      <c r="M227" s="2134" t="s">
        <v>1614</v>
      </c>
      <c r="N227" s="2135" t="s">
        <v>1615</v>
      </c>
      <c r="O227" s="2132">
        <v>1206010002</v>
      </c>
      <c r="P227" s="2134" t="s">
        <v>1476</v>
      </c>
      <c r="Q227" s="2136">
        <v>37617.74</v>
      </c>
      <c r="R227" s="271"/>
    </row>
    <row r="228" spans="1:18" ht="15.75" x14ac:dyDescent="0.25">
      <c r="A228" s="2128">
        <v>10</v>
      </c>
      <c r="B228" s="2128">
        <v>100</v>
      </c>
      <c r="C228" s="2128">
        <v>12</v>
      </c>
      <c r="D228" s="2129" t="s">
        <v>1469</v>
      </c>
      <c r="E228" s="2129" t="s">
        <v>483</v>
      </c>
      <c r="F228" s="2129" t="s">
        <v>1470</v>
      </c>
      <c r="G228" s="2128" t="s">
        <v>1612</v>
      </c>
      <c r="H228" s="2130">
        <v>45098</v>
      </c>
      <c r="I228" s="2131">
        <v>10320</v>
      </c>
      <c r="J228" s="2132" t="s">
        <v>1472</v>
      </c>
      <c r="K228" s="2133" t="s">
        <v>1616</v>
      </c>
      <c r="L228" s="2132">
        <v>132683961</v>
      </c>
      <c r="M228" s="2134" t="s">
        <v>1614</v>
      </c>
      <c r="N228" s="2135" t="s">
        <v>1615</v>
      </c>
      <c r="O228" s="2132">
        <v>1206010002</v>
      </c>
      <c r="P228" s="2134" t="s">
        <v>1476</v>
      </c>
      <c r="Q228" s="2136">
        <v>37617.74</v>
      </c>
      <c r="R228" s="271"/>
    </row>
    <row r="229" spans="1:18" ht="15.75" x14ac:dyDescent="0.25">
      <c r="A229" s="2128">
        <v>10</v>
      </c>
      <c r="B229" s="2128">
        <v>100</v>
      </c>
      <c r="C229" s="2128">
        <v>12</v>
      </c>
      <c r="D229" s="2129" t="s">
        <v>1469</v>
      </c>
      <c r="E229" s="2129" t="s">
        <v>483</v>
      </c>
      <c r="F229" s="2129" t="s">
        <v>1470</v>
      </c>
      <c r="G229" s="2128" t="s">
        <v>1612</v>
      </c>
      <c r="H229" s="2130">
        <v>45098</v>
      </c>
      <c r="I229" s="2131">
        <v>10310</v>
      </c>
      <c r="J229" s="2132" t="s">
        <v>1472</v>
      </c>
      <c r="K229" s="2133" t="s">
        <v>1616</v>
      </c>
      <c r="L229" s="2132">
        <v>132683961</v>
      </c>
      <c r="M229" s="2134" t="s">
        <v>1614</v>
      </c>
      <c r="N229" s="2135" t="s">
        <v>1615</v>
      </c>
      <c r="O229" s="2132">
        <v>1206010002</v>
      </c>
      <c r="P229" s="2134" t="s">
        <v>1476</v>
      </c>
      <c r="Q229" s="2136">
        <v>37617.74</v>
      </c>
      <c r="R229" s="271"/>
    </row>
    <row r="230" spans="1:18" ht="15.75" x14ac:dyDescent="0.25">
      <c r="A230" s="2128">
        <v>10</v>
      </c>
      <c r="B230" s="2128">
        <v>100</v>
      </c>
      <c r="C230" s="2128">
        <v>12</v>
      </c>
      <c r="D230" s="2129" t="s">
        <v>1469</v>
      </c>
      <c r="E230" s="2129" t="s">
        <v>483</v>
      </c>
      <c r="F230" s="2129" t="s">
        <v>1470</v>
      </c>
      <c r="G230" s="2128" t="s">
        <v>681</v>
      </c>
      <c r="H230" s="2130">
        <v>45098</v>
      </c>
      <c r="I230" s="2131">
        <v>10400</v>
      </c>
      <c r="J230" s="2132" t="s">
        <v>1472</v>
      </c>
      <c r="K230" s="2133" t="s">
        <v>1617</v>
      </c>
      <c r="L230" s="2132">
        <v>132683961</v>
      </c>
      <c r="M230" s="2134" t="s">
        <v>1614</v>
      </c>
      <c r="N230" s="2135" t="s">
        <v>1615</v>
      </c>
      <c r="O230" s="2132">
        <v>1206010006</v>
      </c>
      <c r="P230" s="2134" t="s">
        <v>1476</v>
      </c>
      <c r="Q230" s="2136">
        <v>210141.01</v>
      </c>
      <c r="R230" s="271"/>
    </row>
    <row r="231" spans="1:18" ht="15.75" x14ac:dyDescent="0.25">
      <c r="A231" s="2128">
        <v>10</v>
      </c>
      <c r="B231" s="2128">
        <v>100</v>
      </c>
      <c r="C231" s="2128">
        <v>12</v>
      </c>
      <c r="D231" s="2129" t="s">
        <v>1469</v>
      </c>
      <c r="E231" s="2129" t="s">
        <v>483</v>
      </c>
      <c r="F231" s="2129" t="s">
        <v>1470</v>
      </c>
      <c r="G231" s="2128" t="s">
        <v>681</v>
      </c>
      <c r="H231" s="2130">
        <v>45098</v>
      </c>
      <c r="I231" s="2131">
        <v>10401</v>
      </c>
      <c r="J231" s="2132" t="s">
        <v>1472</v>
      </c>
      <c r="K231" s="2133" t="s">
        <v>1617</v>
      </c>
      <c r="L231" s="2132">
        <v>132683961</v>
      </c>
      <c r="M231" s="2134" t="s">
        <v>1614</v>
      </c>
      <c r="N231" s="2135" t="s">
        <v>1615</v>
      </c>
      <c r="O231" s="2132">
        <v>1206010006</v>
      </c>
      <c r="P231" s="2134" t="s">
        <v>1476</v>
      </c>
      <c r="Q231" s="2136">
        <v>210141.01</v>
      </c>
      <c r="R231" s="271"/>
    </row>
    <row r="232" spans="1:18" ht="15.75" x14ac:dyDescent="0.25">
      <c r="A232" s="2128">
        <v>10</v>
      </c>
      <c r="B232" s="2128">
        <v>100</v>
      </c>
      <c r="C232" s="2128">
        <v>12</v>
      </c>
      <c r="D232" s="2129" t="s">
        <v>1469</v>
      </c>
      <c r="E232" s="2129" t="s">
        <v>483</v>
      </c>
      <c r="F232" s="2129" t="s">
        <v>1470</v>
      </c>
      <c r="G232" s="2128" t="s">
        <v>681</v>
      </c>
      <c r="H232" s="2130">
        <v>45098</v>
      </c>
      <c r="I232" s="2131">
        <v>10402</v>
      </c>
      <c r="J232" s="2132" t="s">
        <v>1472</v>
      </c>
      <c r="K232" s="2133" t="s">
        <v>1617</v>
      </c>
      <c r="L232" s="2132">
        <v>132683961</v>
      </c>
      <c r="M232" s="2134" t="s">
        <v>1614</v>
      </c>
      <c r="N232" s="2135" t="s">
        <v>1615</v>
      </c>
      <c r="O232" s="2132">
        <v>1206010006</v>
      </c>
      <c r="P232" s="2134" t="s">
        <v>1476</v>
      </c>
      <c r="Q232" s="2136">
        <v>210141.01</v>
      </c>
      <c r="R232" s="271"/>
    </row>
    <row r="233" spans="1:18" ht="15.75" x14ac:dyDescent="0.25">
      <c r="A233" s="2128">
        <v>10</v>
      </c>
      <c r="B233" s="2128">
        <v>100</v>
      </c>
      <c r="C233" s="2128">
        <v>12</v>
      </c>
      <c r="D233" s="2129" t="s">
        <v>1469</v>
      </c>
      <c r="E233" s="2129" t="s">
        <v>483</v>
      </c>
      <c r="F233" s="2129" t="s">
        <v>1470</v>
      </c>
      <c r="G233" s="2128" t="s">
        <v>681</v>
      </c>
      <c r="H233" s="2130">
        <v>45098</v>
      </c>
      <c r="I233" s="2131">
        <v>10403</v>
      </c>
      <c r="J233" s="2132" t="s">
        <v>1472</v>
      </c>
      <c r="K233" s="2133" t="s">
        <v>1617</v>
      </c>
      <c r="L233" s="2132">
        <v>132683961</v>
      </c>
      <c r="M233" s="2134" t="s">
        <v>1614</v>
      </c>
      <c r="N233" s="2135" t="s">
        <v>1615</v>
      </c>
      <c r="O233" s="2132">
        <v>1206010006</v>
      </c>
      <c r="P233" s="2134" t="s">
        <v>1476</v>
      </c>
      <c r="Q233" s="2136">
        <v>210141.01</v>
      </c>
      <c r="R233" s="271"/>
    </row>
    <row r="234" spans="1:18" ht="15.75" x14ac:dyDescent="0.25">
      <c r="A234" s="2128">
        <v>10</v>
      </c>
      <c r="B234" s="2128">
        <v>100</v>
      </c>
      <c r="C234" s="2128">
        <v>12</v>
      </c>
      <c r="D234" s="2129" t="s">
        <v>1469</v>
      </c>
      <c r="E234" s="2129" t="s">
        <v>483</v>
      </c>
      <c r="F234" s="2129" t="s">
        <v>1470</v>
      </c>
      <c r="G234" s="2128" t="s">
        <v>681</v>
      </c>
      <c r="H234" s="2130">
        <v>45098</v>
      </c>
      <c r="I234" s="2131">
        <v>10404</v>
      </c>
      <c r="J234" s="2132" t="s">
        <v>1472</v>
      </c>
      <c r="K234" s="2133" t="s">
        <v>1617</v>
      </c>
      <c r="L234" s="2132">
        <v>132683961</v>
      </c>
      <c r="M234" s="2134" t="s">
        <v>1614</v>
      </c>
      <c r="N234" s="2135" t="s">
        <v>1615</v>
      </c>
      <c r="O234" s="2132">
        <v>1206010006</v>
      </c>
      <c r="P234" s="2134" t="s">
        <v>1476</v>
      </c>
      <c r="Q234" s="2136">
        <v>210141.01</v>
      </c>
      <c r="R234" s="271"/>
    </row>
    <row r="235" spans="1:18" ht="15.75" x14ac:dyDescent="0.25">
      <c r="A235" s="2128">
        <v>10</v>
      </c>
      <c r="B235" s="2128">
        <v>100</v>
      </c>
      <c r="C235" s="2128">
        <v>12</v>
      </c>
      <c r="D235" s="2129" t="s">
        <v>1469</v>
      </c>
      <c r="E235" s="2129" t="s">
        <v>483</v>
      </c>
      <c r="F235" s="2129" t="s">
        <v>1470</v>
      </c>
      <c r="G235" s="2128" t="s">
        <v>681</v>
      </c>
      <c r="H235" s="2130">
        <v>45098</v>
      </c>
      <c r="I235" s="2131">
        <v>10405</v>
      </c>
      <c r="J235" s="2132" t="s">
        <v>1472</v>
      </c>
      <c r="K235" s="2133" t="s">
        <v>1617</v>
      </c>
      <c r="L235" s="2132">
        <v>132683961</v>
      </c>
      <c r="M235" s="2134" t="s">
        <v>1614</v>
      </c>
      <c r="N235" s="2135" t="s">
        <v>1615</v>
      </c>
      <c r="O235" s="2132">
        <v>1206010006</v>
      </c>
      <c r="P235" s="2134" t="s">
        <v>1476</v>
      </c>
      <c r="Q235" s="2136">
        <v>210141.01</v>
      </c>
      <c r="R235" s="271"/>
    </row>
    <row r="236" spans="1:18" ht="15.75" x14ac:dyDescent="0.25">
      <c r="A236" s="2128">
        <v>10</v>
      </c>
      <c r="B236" s="2128">
        <v>100</v>
      </c>
      <c r="C236" s="2128">
        <v>12</v>
      </c>
      <c r="D236" s="2129" t="s">
        <v>1469</v>
      </c>
      <c r="E236" s="2129" t="s">
        <v>483</v>
      </c>
      <c r="F236" s="2129" t="s">
        <v>1470</v>
      </c>
      <c r="G236" s="2128" t="s">
        <v>681</v>
      </c>
      <c r="H236" s="2130">
        <v>45098</v>
      </c>
      <c r="I236" s="2131">
        <v>10406</v>
      </c>
      <c r="J236" s="2132" t="s">
        <v>1472</v>
      </c>
      <c r="K236" s="2133" t="s">
        <v>1617</v>
      </c>
      <c r="L236" s="2132">
        <v>132683961</v>
      </c>
      <c r="M236" s="2134" t="s">
        <v>1614</v>
      </c>
      <c r="N236" s="2135" t="s">
        <v>1615</v>
      </c>
      <c r="O236" s="2132">
        <v>1206010006</v>
      </c>
      <c r="P236" s="2134" t="s">
        <v>1476</v>
      </c>
      <c r="Q236" s="2136">
        <v>210141.01</v>
      </c>
      <c r="R236" s="271"/>
    </row>
    <row r="237" spans="1:18" ht="15.75" x14ac:dyDescent="0.25">
      <c r="A237" s="2128">
        <v>10</v>
      </c>
      <c r="B237" s="2128">
        <v>100</v>
      </c>
      <c r="C237" s="2128">
        <v>12</v>
      </c>
      <c r="D237" s="2129" t="s">
        <v>1469</v>
      </c>
      <c r="E237" s="2129" t="s">
        <v>483</v>
      </c>
      <c r="F237" s="2129" t="s">
        <v>1470</v>
      </c>
      <c r="G237" s="2128" t="s">
        <v>681</v>
      </c>
      <c r="H237" s="2130">
        <v>45098</v>
      </c>
      <c r="I237" s="2131">
        <v>10407</v>
      </c>
      <c r="J237" s="2132" t="s">
        <v>1472</v>
      </c>
      <c r="K237" s="2133" t="s">
        <v>1617</v>
      </c>
      <c r="L237" s="2132">
        <v>132683961</v>
      </c>
      <c r="M237" s="2134" t="s">
        <v>1614</v>
      </c>
      <c r="N237" s="2135" t="s">
        <v>1615</v>
      </c>
      <c r="O237" s="2132">
        <v>1206010006</v>
      </c>
      <c r="P237" s="2134" t="s">
        <v>1476</v>
      </c>
      <c r="Q237" s="2136">
        <v>210141.01</v>
      </c>
      <c r="R237" s="271"/>
    </row>
    <row r="238" spans="1:18" ht="15.75" x14ac:dyDescent="0.25">
      <c r="A238" s="2128">
        <v>10</v>
      </c>
      <c r="B238" s="2128">
        <v>100</v>
      </c>
      <c r="C238" s="2128">
        <v>12</v>
      </c>
      <c r="D238" s="2129" t="s">
        <v>1469</v>
      </c>
      <c r="E238" s="2129" t="s">
        <v>483</v>
      </c>
      <c r="F238" s="2129" t="s">
        <v>1470</v>
      </c>
      <c r="G238" s="2128" t="s">
        <v>681</v>
      </c>
      <c r="H238" s="2130">
        <v>45098</v>
      </c>
      <c r="I238" s="2131">
        <v>10408</v>
      </c>
      <c r="J238" s="2132" t="s">
        <v>1472</v>
      </c>
      <c r="K238" s="2133" t="s">
        <v>1617</v>
      </c>
      <c r="L238" s="2132">
        <v>132683961</v>
      </c>
      <c r="M238" s="2134" t="s">
        <v>1614</v>
      </c>
      <c r="N238" s="2135" t="s">
        <v>1615</v>
      </c>
      <c r="O238" s="2132">
        <v>1206010006</v>
      </c>
      <c r="P238" s="2134" t="s">
        <v>1476</v>
      </c>
      <c r="Q238" s="2136">
        <v>210141</v>
      </c>
      <c r="R238" s="271"/>
    </row>
    <row r="239" spans="1:18" ht="15.75" x14ac:dyDescent="0.25">
      <c r="A239" s="2128">
        <v>10</v>
      </c>
      <c r="B239" s="2128">
        <v>100</v>
      </c>
      <c r="C239" s="2128">
        <v>12</v>
      </c>
      <c r="D239" s="2129" t="s">
        <v>1469</v>
      </c>
      <c r="E239" s="2129" t="s">
        <v>483</v>
      </c>
      <c r="F239" s="2129" t="s">
        <v>1470</v>
      </c>
      <c r="G239" s="2128" t="s">
        <v>681</v>
      </c>
      <c r="H239" s="2130">
        <v>45098</v>
      </c>
      <c r="I239" s="2131">
        <v>10409</v>
      </c>
      <c r="J239" s="2132" t="s">
        <v>1472</v>
      </c>
      <c r="K239" s="2133" t="s">
        <v>1617</v>
      </c>
      <c r="L239" s="2132">
        <v>132683961</v>
      </c>
      <c r="M239" s="2134" t="s">
        <v>1614</v>
      </c>
      <c r="N239" s="2135" t="s">
        <v>1615</v>
      </c>
      <c r="O239" s="2132">
        <v>1206010006</v>
      </c>
      <c r="P239" s="2134" t="s">
        <v>1476</v>
      </c>
      <c r="Q239" s="2136">
        <v>210141</v>
      </c>
      <c r="R239" s="271"/>
    </row>
    <row r="240" spans="1:18" ht="15.75" x14ac:dyDescent="0.25">
      <c r="A240" s="2128">
        <v>10</v>
      </c>
      <c r="B240" s="2128">
        <v>100</v>
      </c>
      <c r="C240" s="2128">
        <v>12</v>
      </c>
      <c r="D240" s="2129" t="s">
        <v>1469</v>
      </c>
      <c r="E240" s="2129" t="s">
        <v>483</v>
      </c>
      <c r="F240" s="2129" t="s">
        <v>1470</v>
      </c>
      <c r="G240" s="2128" t="s">
        <v>1612</v>
      </c>
      <c r="H240" s="2130">
        <v>45190</v>
      </c>
      <c r="I240" s="2132">
        <v>10787</v>
      </c>
      <c r="J240" s="2132">
        <v>1</v>
      </c>
      <c r="K240" s="2133" t="s">
        <v>1613</v>
      </c>
      <c r="L240" s="2132">
        <v>132683961</v>
      </c>
      <c r="M240" s="2134" t="s">
        <v>1614</v>
      </c>
      <c r="N240" s="2135" t="s">
        <v>1618</v>
      </c>
      <c r="O240" s="2132">
        <v>1206010002</v>
      </c>
      <c r="P240" s="2134" t="s">
        <v>1476</v>
      </c>
      <c r="Q240" s="2136">
        <v>79910.64</v>
      </c>
      <c r="R240" s="271"/>
    </row>
    <row r="241" spans="1:18" ht="15.75" x14ac:dyDescent="0.25">
      <c r="A241" s="2128">
        <v>10</v>
      </c>
      <c r="B241" s="2128">
        <v>100</v>
      </c>
      <c r="C241" s="2128">
        <v>12</v>
      </c>
      <c r="D241" s="2129" t="s">
        <v>1469</v>
      </c>
      <c r="E241" s="2129" t="s">
        <v>483</v>
      </c>
      <c r="F241" s="2129" t="s">
        <v>1470</v>
      </c>
      <c r="G241" s="2128" t="s">
        <v>1612</v>
      </c>
      <c r="H241" s="2130">
        <v>45190</v>
      </c>
      <c r="I241" s="2132">
        <v>10788</v>
      </c>
      <c r="J241" s="2132">
        <v>2</v>
      </c>
      <c r="K241" s="2133" t="s">
        <v>1613</v>
      </c>
      <c r="L241" s="2132">
        <v>132683961</v>
      </c>
      <c r="M241" s="2134" t="s">
        <v>1614</v>
      </c>
      <c r="N241" s="2135" t="s">
        <v>1618</v>
      </c>
      <c r="O241" s="2132">
        <v>1206010002</v>
      </c>
      <c r="P241" s="2134" t="s">
        <v>1476</v>
      </c>
      <c r="Q241" s="2136">
        <v>79910.64</v>
      </c>
      <c r="R241" s="271"/>
    </row>
    <row r="242" spans="1:18" ht="15.75" x14ac:dyDescent="0.25">
      <c r="A242" s="2128">
        <v>10</v>
      </c>
      <c r="B242" s="2128">
        <v>100</v>
      </c>
      <c r="C242" s="2128">
        <v>12</v>
      </c>
      <c r="D242" s="2129" t="s">
        <v>1469</v>
      </c>
      <c r="E242" s="2129" t="s">
        <v>483</v>
      </c>
      <c r="F242" s="2129" t="s">
        <v>1470</v>
      </c>
      <c r="G242" s="2128" t="s">
        <v>1612</v>
      </c>
      <c r="H242" s="2130">
        <v>45190</v>
      </c>
      <c r="I242" s="2132">
        <v>10640</v>
      </c>
      <c r="J242" s="2132">
        <v>3</v>
      </c>
      <c r="K242" s="2133" t="s">
        <v>1613</v>
      </c>
      <c r="L242" s="2132">
        <v>132683961</v>
      </c>
      <c r="M242" s="2134" t="s">
        <v>1614</v>
      </c>
      <c r="N242" s="2135" t="s">
        <v>1618</v>
      </c>
      <c r="O242" s="2132">
        <v>1206010002</v>
      </c>
      <c r="P242" s="2134" t="s">
        <v>1476</v>
      </c>
      <c r="Q242" s="2136">
        <v>79910.64</v>
      </c>
      <c r="R242" s="271"/>
    </row>
    <row r="243" spans="1:18" ht="15.75" x14ac:dyDescent="0.25">
      <c r="A243" s="2128">
        <v>10</v>
      </c>
      <c r="B243" s="2128">
        <v>100</v>
      </c>
      <c r="C243" s="2128">
        <v>12</v>
      </c>
      <c r="D243" s="2129" t="s">
        <v>1469</v>
      </c>
      <c r="E243" s="2129" t="s">
        <v>483</v>
      </c>
      <c r="F243" s="2129" t="s">
        <v>1470</v>
      </c>
      <c r="G243" s="2128" t="s">
        <v>1612</v>
      </c>
      <c r="H243" s="2130">
        <v>45190</v>
      </c>
      <c r="I243" s="2132">
        <v>10731</v>
      </c>
      <c r="J243" s="2132">
        <v>4</v>
      </c>
      <c r="K243" s="2133" t="s">
        <v>1613</v>
      </c>
      <c r="L243" s="2132">
        <v>132683961</v>
      </c>
      <c r="M243" s="2134" t="s">
        <v>1614</v>
      </c>
      <c r="N243" s="2135" t="s">
        <v>1618</v>
      </c>
      <c r="O243" s="2132">
        <v>1206010002</v>
      </c>
      <c r="P243" s="2134" t="s">
        <v>1476</v>
      </c>
      <c r="Q243" s="2136">
        <v>79910.64</v>
      </c>
      <c r="R243" s="271"/>
    </row>
    <row r="244" spans="1:18" ht="15.75" x14ac:dyDescent="0.25">
      <c r="A244" s="2128">
        <v>10</v>
      </c>
      <c r="B244" s="2128">
        <v>100</v>
      </c>
      <c r="C244" s="2128">
        <v>12</v>
      </c>
      <c r="D244" s="2129" t="s">
        <v>1469</v>
      </c>
      <c r="E244" s="2129" t="s">
        <v>483</v>
      </c>
      <c r="F244" s="2129" t="s">
        <v>1470</v>
      </c>
      <c r="G244" s="2128" t="s">
        <v>1612</v>
      </c>
      <c r="H244" s="2130">
        <v>45190</v>
      </c>
      <c r="I244" s="2132">
        <v>10740</v>
      </c>
      <c r="J244" s="2132">
        <v>5</v>
      </c>
      <c r="K244" s="2133" t="s">
        <v>1613</v>
      </c>
      <c r="L244" s="2132">
        <v>132683961</v>
      </c>
      <c r="M244" s="2134" t="s">
        <v>1614</v>
      </c>
      <c r="N244" s="2135" t="s">
        <v>1618</v>
      </c>
      <c r="O244" s="2132">
        <v>1206010002</v>
      </c>
      <c r="P244" s="2134" t="s">
        <v>1476</v>
      </c>
      <c r="Q244" s="2136">
        <v>79910.64</v>
      </c>
      <c r="R244" s="271"/>
    </row>
    <row r="245" spans="1:18" ht="15.75" x14ac:dyDescent="0.25">
      <c r="A245" s="2128">
        <v>10</v>
      </c>
      <c r="B245" s="2128">
        <v>100</v>
      </c>
      <c r="C245" s="2128">
        <v>12</v>
      </c>
      <c r="D245" s="2129" t="s">
        <v>1469</v>
      </c>
      <c r="E245" s="2129" t="s">
        <v>483</v>
      </c>
      <c r="F245" s="2129" t="s">
        <v>1470</v>
      </c>
      <c r="G245" s="2128" t="s">
        <v>1612</v>
      </c>
      <c r="H245" s="2130">
        <v>45190</v>
      </c>
      <c r="I245" s="2132">
        <v>10706</v>
      </c>
      <c r="J245" s="2132">
        <v>6</v>
      </c>
      <c r="K245" s="2133" t="s">
        <v>1613</v>
      </c>
      <c r="L245" s="2132">
        <v>132683961</v>
      </c>
      <c r="M245" s="2134" t="s">
        <v>1614</v>
      </c>
      <c r="N245" s="2135" t="s">
        <v>1618</v>
      </c>
      <c r="O245" s="2132">
        <v>1206010002</v>
      </c>
      <c r="P245" s="2134" t="s">
        <v>1476</v>
      </c>
      <c r="Q245" s="2136">
        <v>79910.64</v>
      </c>
      <c r="R245" s="271"/>
    </row>
    <row r="246" spans="1:18" ht="15.75" x14ac:dyDescent="0.25">
      <c r="A246" s="2128">
        <v>10</v>
      </c>
      <c r="B246" s="2128">
        <v>100</v>
      </c>
      <c r="C246" s="2128">
        <v>12</v>
      </c>
      <c r="D246" s="2129" t="s">
        <v>1469</v>
      </c>
      <c r="E246" s="2129" t="s">
        <v>483</v>
      </c>
      <c r="F246" s="2129" t="s">
        <v>1470</v>
      </c>
      <c r="G246" s="2128" t="s">
        <v>1612</v>
      </c>
      <c r="H246" s="2130">
        <v>45190</v>
      </c>
      <c r="I246" s="2132">
        <v>10639</v>
      </c>
      <c r="J246" s="2132">
        <v>7</v>
      </c>
      <c r="K246" s="2133" t="s">
        <v>1613</v>
      </c>
      <c r="L246" s="2132">
        <v>132683961</v>
      </c>
      <c r="M246" s="2134" t="s">
        <v>1614</v>
      </c>
      <c r="N246" s="2135" t="s">
        <v>1618</v>
      </c>
      <c r="O246" s="2132">
        <v>1206010002</v>
      </c>
      <c r="P246" s="2134" t="s">
        <v>1476</v>
      </c>
      <c r="Q246" s="2136">
        <v>79910.64</v>
      </c>
      <c r="R246" s="271"/>
    </row>
    <row r="247" spans="1:18" ht="15.75" x14ac:dyDescent="0.25">
      <c r="A247" s="2128">
        <v>10</v>
      </c>
      <c r="B247" s="2128">
        <v>100</v>
      </c>
      <c r="C247" s="2128">
        <v>12</v>
      </c>
      <c r="D247" s="2129" t="s">
        <v>1469</v>
      </c>
      <c r="E247" s="2129" t="s">
        <v>483</v>
      </c>
      <c r="F247" s="2129" t="s">
        <v>1470</v>
      </c>
      <c r="G247" s="2128" t="s">
        <v>1612</v>
      </c>
      <c r="H247" s="2130">
        <v>45190</v>
      </c>
      <c r="I247" s="2132">
        <v>10637</v>
      </c>
      <c r="J247" s="2132">
        <v>8</v>
      </c>
      <c r="K247" s="2133" t="s">
        <v>1613</v>
      </c>
      <c r="L247" s="2132">
        <v>132683961</v>
      </c>
      <c r="M247" s="2134" t="s">
        <v>1614</v>
      </c>
      <c r="N247" s="2135" t="s">
        <v>1618</v>
      </c>
      <c r="O247" s="2132">
        <v>1206010002</v>
      </c>
      <c r="P247" s="2134" t="s">
        <v>1476</v>
      </c>
      <c r="Q247" s="2136">
        <v>79910.64</v>
      </c>
      <c r="R247" s="271"/>
    </row>
    <row r="248" spans="1:18" ht="15.75" x14ac:dyDescent="0.25">
      <c r="A248" s="2128">
        <v>10</v>
      </c>
      <c r="B248" s="2128">
        <v>100</v>
      </c>
      <c r="C248" s="2128">
        <v>12</v>
      </c>
      <c r="D248" s="2129" t="s">
        <v>1469</v>
      </c>
      <c r="E248" s="2129" t="s">
        <v>483</v>
      </c>
      <c r="F248" s="2129" t="s">
        <v>1470</v>
      </c>
      <c r="G248" s="2128" t="s">
        <v>1612</v>
      </c>
      <c r="H248" s="2130">
        <v>45190</v>
      </c>
      <c r="I248" s="2132">
        <v>10756</v>
      </c>
      <c r="J248" s="2132">
        <v>9</v>
      </c>
      <c r="K248" s="2133" t="s">
        <v>1613</v>
      </c>
      <c r="L248" s="2132">
        <v>132683961</v>
      </c>
      <c r="M248" s="2134" t="s">
        <v>1614</v>
      </c>
      <c r="N248" s="2135" t="s">
        <v>1618</v>
      </c>
      <c r="O248" s="2132">
        <v>1206010002</v>
      </c>
      <c r="P248" s="2134" t="s">
        <v>1476</v>
      </c>
      <c r="Q248" s="2136">
        <v>79910.64</v>
      </c>
      <c r="R248" s="271"/>
    </row>
    <row r="249" spans="1:18" ht="15.75" x14ac:dyDescent="0.25">
      <c r="A249" s="2128">
        <v>10</v>
      </c>
      <c r="B249" s="2128">
        <v>100</v>
      </c>
      <c r="C249" s="2128">
        <v>12</v>
      </c>
      <c r="D249" s="2129" t="s">
        <v>1469</v>
      </c>
      <c r="E249" s="2129" t="s">
        <v>483</v>
      </c>
      <c r="F249" s="2129" t="s">
        <v>1470</v>
      </c>
      <c r="G249" s="2128" t="s">
        <v>1612</v>
      </c>
      <c r="H249" s="2130">
        <v>45190</v>
      </c>
      <c r="I249" s="2132">
        <v>10760</v>
      </c>
      <c r="J249" s="2132">
        <v>10</v>
      </c>
      <c r="K249" s="2133" t="s">
        <v>1613</v>
      </c>
      <c r="L249" s="2132">
        <v>132683961</v>
      </c>
      <c r="M249" s="2134" t="s">
        <v>1614</v>
      </c>
      <c r="N249" s="2135" t="s">
        <v>1618</v>
      </c>
      <c r="O249" s="2132">
        <v>1206010002</v>
      </c>
      <c r="P249" s="2134" t="s">
        <v>1476</v>
      </c>
      <c r="Q249" s="2136">
        <v>79910.64</v>
      </c>
      <c r="R249" s="271"/>
    </row>
    <row r="250" spans="1:18" ht="15.75" x14ac:dyDescent="0.25">
      <c r="A250" s="2128">
        <v>10</v>
      </c>
      <c r="B250" s="2128">
        <v>100</v>
      </c>
      <c r="C250" s="2128">
        <v>12</v>
      </c>
      <c r="D250" s="2129" t="s">
        <v>1469</v>
      </c>
      <c r="E250" s="2129" t="s">
        <v>483</v>
      </c>
      <c r="F250" s="2129" t="s">
        <v>1470</v>
      </c>
      <c r="G250" s="2128" t="s">
        <v>1612</v>
      </c>
      <c r="H250" s="2130">
        <v>45190</v>
      </c>
      <c r="I250" s="2132">
        <v>10714</v>
      </c>
      <c r="J250" s="2132">
        <v>11</v>
      </c>
      <c r="K250" s="2133" t="s">
        <v>1613</v>
      </c>
      <c r="L250" s="2132">
        <v>132683961</v>
      </c>
      <c r="M250" s="2134" t="s">
        <v>1614</v>
      </c>
      <c r="N250" s="2135" t="s">
        <v>1618</v>
      </c>
      <c r="O250" s="2132">
        <v>1206010002</v>
      </c>
      <c r="P250" s="2134" t="s">
        <v>1476</v>
      </c>
      <c r="Q250" s="2136">
        <v>79910.64</v>
      </c>
      <c r="R250" s="271"/>
    </row>
    <row r="251" spans="1:18" ht="15.75" x14ac:dyDescent="0.25">
      <c r="A251" s="2128">
        <v>10</v>
      </c>
      <c r="B251" s="2128">
        <v>100</v>
      </c>
      <c r="C251" s="2128">
        <v>12</v>
      </c>
      <c r="D251" s="2129" t="s">
        <v>1469</v>
      </c>
      <c r="E251" s="2129" t="s">
        <v>483</v>
      </c>
      <c r="F251" s="2129" t="s">
        <v>1470</v>
      </c>
      <c r="G251" s="2128" t="s">
        <v>1612</v>
      </c>
      <c r="H251" s="2130">
        <v>45190</v>
      </c>
      <c r="I251" s="2132">
        <v>10724</v>
      </c>
      <c r="J251" s="2132">
        <v>12</v>
      </c>
      <c r="K251" s="2133" t="s">
        <v>1613</v>
      </c>
      <c r="L251" s="2132">
        <v>132683961</v>
      </c>
      <c r="M251" s="2134" t="s">
        <v>1614</v>
      </c>
      <c r="N251" s="2135" t="s">
        <v>1618</v>
      </c>
      <c r="O251" s="2132">
        <v>1206010002</v>
      </c>
      <c r="P251" s="2134" t="s">
        <v>1476</v>
      </c>
      <c r="Q251" s="2136">
        <v>79910.64</v>
      </c>
      <c r="R251" s="271"/>
    </row>
    <row r="252" spans="1:18" ht="15.75" x14ac:dyDescent="0.25">
      <c r="A252" s="2128">
        <v>10</v>
      </c>
      <c r="B252" s="2128">
        <v>100</v>
      </c>
      <c r="C252" s="2128">
        <v>12</v>
      </c>
      <c r="D252" s="2129" t="s">
        <v>1469</v>
      </c>
      <c r="E252" s="2129" t="s">
        <v>483</v>
      </c>
      <c r="F252" s="2129" t="s">
        <v>1470</v>
      </c>
      <c r="G252" s="2128" t="s">
        <v>1612</v>
      </c>
      <c r="H252" s="2130">
        <v>45190</v>
      </c>
      <c r="I252" s="2132">
        <v>10718</v>
      </c>
      <c r="J252" s="2132">
        <v>13</v>
      </c>
      <c r="K252" s="2133" t="s">
        <v>1613</v>
      </c>
      <c r="L252" s="2132">
        <v>132683961</v>
      </c>
      <c r="M252" s="2134" t="s">
        <v>1614</v>
      </c>
      <c r="N252" s="2135" t="s">
        <v>1618</v>
      </c>
      <c r="O252" s="2132">
        <v>1206010002</v>
      </c>
      <c r="P252" s="2134" t="s">
        <v>1476</v>
      </c>
      <c r="Q252" s="2136">
        <v>79910.64</v>
      </c>
      <c r="R252" s="271"/>
    </row>
    <row r="253" spans="1:18" ht="15.75" x14ac:dyDescent="0.25">
      <c r="A253" s="2128">
        <v>10</v>
      </c>
      <c r="B253" s="2128">
        <v>100</v>
      </c>
      <c r="C253" s="2128">
        <v>12</v>
      </c>
      <c r="D253" s="2129" t="s">
        <v>1469</v>
      </c>
      <c r="E253" s="2129" t="s">
        <v>483</v>
      </c>
      <c r="F253" s="2129" t="s">
        <v>1470</v>
      </c>
      <c r="G253" s="2128" t="s">
        <v>1612</v>
      </c>
      <c r="H253" s="2130">
        <v>45190</v>
      </c>
      <c r="I253" s="2132">
        <v>10651</v>
      </c>
      <c r="J253" s="2132">
        <v>14</v>
      </c>
      <c r="K253" s="2133" t="s">
        <v>1613</v>
      </c>
      <c r="L253" s="2132">
        <v>132683961</v>
      </c>
      <c r="M253" s="2134" t="s">
        <v>1614</v>
      </c>
      <c r="N253" s="2135" t="s">
        <v>1618</v>
      </c>
      <c r="O253" s="2132">
        <v>1206010002</v>
      </c>
      <c r="P253" s="2134" t="s">
        <v>1476</v>
      </c>
      <c r="Q253" s="2136">
        <v>79910.64</v>
      </c>
      <c r="R253" s="271"/>
    </row>
    <row r="254" spans="1:18" ht="15.75" x14ac:dyDescent="0.25">
      <c r="A254" s="2128">
        <v>10</v>
      </c>
      <c r="B254" s="2128">
        <v>100</v>
      </c>
      <c r="C254" s="2128">
        <v>12</v>
      </c>
      <c r="D254" s="2129" t="s">
        <v>1469</v>
      </c>
      <c r="E254" s="2129" t="s">
        <v>483</v>
      </c>
      <c r="F254" s="2129" t="s">
        <v>1470</v>
      </c>
      <c r="G254" s="2128" t="s">
        <v>1612</v>
      </c>
      <c r="H254" s="2130">
        <v>45190</v>
      </c>
      <c r="I254" s="2132">
        <v>10719</v>
      </c>
      <c r="J254" s="2132">
        <v>15</v>
      </c>
      <c r="K254" s="2133" t="s">
        <v>1613</v>
      </c>
      <c r="L254" s="2132">
        <v>132683961</v>
      </c>
      <c r="M254" s="2134" t="s">
        <v>1614</v>
      </c>
      <c r="N254" s="2135" t="s">
        <v>1618</v>
      </c>
      <c r="O254" s="2132">
        <v>1206010002</v>
      </c>
      <c r="P254" s="2134" t="s">
        <v>1476</v>
      </c>
      <c r="Q254" s="2136">
        <v>79910.64</v>
      </c>
      <c r="R254" s="271"/>
    </row>
    <row r="255" spans="1:18" ht="15.75" x14ac:dyDescent="0.25">
      <c r="A255" s="2128">
        <v>10</v>
      </c>
      <c r="B255" s="2128">
        <v>100</v>
      </c>
      <c r="C255" s="2128">
        <v>12</v>
      </c>
      <c r="D255" s="2129" t="s">
        <v>1469</v>
      </c>
      <c r="E255" s="2129" t="s">
        <v>483</v>
      </c>
      <c r="F255" s="2129" t="s">
        <v>1470</v>
      </c>
      <c r="G255" s="2128" t="s">
        <v>1612</v>
      </c>
      <c r="H255" s="2130">
        <v>45190</v>
      </c>
      <c r="I255" s="2132">
        <v>10650</v>
      </c>
      <c r="J255" s="2132">
        <v>16</v>
      </c>
      <c r="K255" s="2133" t="s">
        <v>1613</v>
      </c>
      <c r="L255" s="2132">
        <v>132683961</v>
      </c>
      <c r="M255" s="2134" t="s">
        <v>1614</v>
      </c>
      <c r="N255" s="2135" t="s">
        <v>1618</v>
      </c>
      <c r="O255" s="2132">
        <v>1206010002</v>
      </c>
      <c r="P255" s="2134" t="s">
        <v>1476</v>
      </c>
      <c r="Q255" s="2136">
        <v>79910.64</v>
      </c>
      <c r="R255" s="271"/>
    </row>
    <row r="256" spans="1:18" ht="15.75" x14ac:dyDescent="0.25">
      <c r="A256" s="2128">
        <v>10</v>
      </c>
      <c r="B256" s="2128">
        <v>100</v>
      </c>
      <c r="C256" s="2128">
        <v>12</v>
      </c>
      <c r="D256" s="2129" t="s">
        <v>1469</v>
      </c>
      <c r="E256" s="2129" t="s">
        <v>483</v>
      </c>
      <c r="F256" s="2129" t="s">
        <v>1470</v>
      </c>
      <c r="G256" s="2128" t="s">
        <v>1612</v>
      </c>
      <c r="H256" s="2130">
        <v>45190</v>
      </c>
      <c r="I256" s="2132">
        <v>10677</v>
      </c>
      <c r="J256" s="2132">
        <v>17</v>
      </c>
      <c r="K256" s="2133" t="s">
        <v>1613</v>
      </c>
      <c r="L256" s="2132">
        <v>132683961</v>
      </c>
      <c r="M256" s="2134" t="s">
        <v>1614</v>
      </c>
      <c r="N256" s="2135" t="s">
        <v>1618</v>
      </c>
      <c r="O256" s="2132">
        <v>1206010002</v>
      </c>
      <c r="P256" s="2134" t="s">
        <v>1476</v>
      </c>
      <c r="Q256" s="2136">
        <v>79910.64</v>
      </c>
      <c r="R256" s="271"/>
    </row>
    <row r="257" spans="1:18" ht="15.75" x14ac:dyDescent="0.25">
      <c r="A257" s="2128">
        <v>10</v>
      </c>
      <c r="B257" s="2128">
        <v>100</v>
      </c>
      <c r="C257" s="2128">
        <v>12</v>
      </c>
      <c r="D257" s="2129" t="s">
        <v>1469</v>
      </c>
      <c r="E257" s="2129" t="s">
        <v>483</v>
      </c>
      <c r="F257" s="2129" t="s">
        <v>1470</v>
      </c>
      <c r="G257" s="2128" t="s">
        <v>1612</v>
      </c>
      <c r="H257" s="2130">
        <v>45190</v>
      </c>
      <c r="I257" s="2132">
        <v>10745</v>
      </c>
      <c r="J257" s="2132">
        <v>18</v>
      </c>
      <c r="K257" s="2133" t="s">
        <v>1613</v>
      </c>
      <c r="L257" s="2132">
        <v>132683961</v>
      </c>
      <c r="M257" s="2134" t="s">
        <v>1614</v>
      </c>
      <c r="N257" s="2135" t="s">
        <v>1618</v>
      </c>
      <c r="O257" s="2132">
        <v>1206010002</v>
      </c>
      <c r="P257" s="2134" t="s">
        <v>1476</v>
      </c>
      <c r="Q257" s="2136">
        <v>79910.64</v>
      </c>
      <c r="R257" s="271"/>
    </row>
    <row r="258" spans="1:18" ht="15.75" x14ac:dyDescent="0.25">
      <c r="A258" s="2128">
        <v>10</v>
      </c>
      <c r="B258" s="2128">
        <v>100</v>
      </c>
      <c r="C258" s="2128">
        <v>12</v>
      </c>
      <c r="D258" s="2129" t="s">
        <v>1469</v>
      </c>
      <c r="E258" s="2129" t="s">
        <v>483</v>
      </c>
      <c r="F258" s="2129" t="s">
        <v>1470</v>
      </c>
      <c r="G258" s="2128" t="s">
        <v>1612</v>
      </c>
      <c r="H258" s="2130">
        <v>45190</v>
      </c>
      <c r="I258" s="2132">
        <v>10742</v>
      </c>
      <c r="J258" s="2132">
        <v>19</v>
      </c>
      <c r="K258" s="2133" t="s">
        <v>1613</v>
      </c>
      <c r="L258" s="2132">
        <v>132683961</v>
      </c>
      <c r="M258" s="2134" t="s">
        <v>1614</v>
      </c>
      <c r="N258" s="2135" t="s">
        <v>1618</v>
      </c>
      <c r="O258" s="2132">
        <v>1206010002</v>
      </c>
      <c r="P258" s="2134" t="s">
        <v>1476</v>
      </c>
      <c r="Q258" s="2136">
        <v>79910.64</v>
      </c>
      <c r="R258" s="271"/>
    </row>
    <row r="259" spans="1:18" ht="15.75" x14ac:dyDescent="0.25">
      <c r="A259" s="2128">
        <v>10</v>
      </c>
      <c r="B259" s="2128">
        <v>100</v>
      </c>
      <c r="C259" s="2128">
        <v>12</v>
      </c>
      <c r="D259" s="2129" t="s">
        <v>1469</v>
      </c>
      <c r="E259" s="2129" t="s">
        <v>483</v>
      </c>
      <c r="F259" s="2129" t="s">
        <v>1470</v>
      </c>
      <c r="G259" s="2128" t="s">
        <v>1612</v>
      </c>
      <c r="H259" s="2130">
        <v>45190</v>
      </c>
      <c r="I259" s="2132">
        <v>10652</v>
      </c>
      <c r="J259" s="2132">
        <v>20</v>
      </c>
      <c r="K259" s="2133" t="s">
        <v>1613</v>
      </c>
      <c r="L259" s="2132">
        <v>132683961</v>
      </c>
      <c r="M259" s="2134" t="s">
        <v>1614</v>
      </c>
      <c r="N259" s="2135" t="s">
        <v>1618</v>
      </c>
      <c r="O259" s="2132">
        <v>1206010002</v>
      </c>
      <c r="P259" s="2134" t="s">
        <v>1476</v>
      </c>
      <c r="Q259" s="2136">
        <v>79910.64</v>
      </c>
      <c r="R259" s="271"/>
    </row>
    <row r="260" spans="1:18" ht="15.75" x14ac:dyDescent="0.25">
      <c r="A260" s="2128">
        <v>10</v>
      </c>
      <c r="B260" s="2128">
        <v>100</v>
      </c>
      <c r="C260" s="2128">
        <v>12</v>
      </c>
      <c r="D260" s="2129" t="s">
        <v>1469</v>
      </c>
      <c r="E260" s="2129" t="s">
        <v>483</v>
      </c>
      <c r="F260" s="2129" t="s">
        <v>1470</v>
      </c>
      <c r="G260" s="2128" t="s">
        <v>1612</v>
      </c>
      <c r="H260" s="2130">
        <v>45190</v>
      </c>
      <c r="I260" s="2132">
        <v>10696</v>
      </c>
      <c r="J260" s="2132">
        <v>21</v>
      </c>
      <c r="K260" s="2133" t="s">
        <v>1613</v>
      </c>
      <c r="L260" s="2132">
        <v>132683961</v>
      </c>
      <c r="M260" s="2134" t="s">
        <v>1614</v>
      </c>
      <c r="N260" s="2135" t="s">
        <v>1618</v>
      </c>
      <c r="O260" s="2132">
        <v>1206010002</v>
      </c>
      <c r="P260" s="2134" t="s">
        <v>1476</v>
      </c>
      <c r="Q260" s="2136">
        <v>79910.64</v>
      </c>
      <c r="R260" s="271"/>
    </row>
    <row r="261" spans="1:18" ht="15.75" x14ac:dyDescent="0.25">
      <c r="A261" s="2128">
        <v>10</v>
      </c>
      <c r="B261" s="2128">
        <v>100</v>
      </c>
      <c r="C261" s="2128">
        <v>12</v>
      </c>
      <c r="D261" s="2129" t="s">
        <v>1469</v>
      </c>
      <c r="E261" s="2129" t="s">
        <v>483</v>
      </c>
      <c r="F261" s="2129" t="s">
        <v>1470</v>
      </c>
      <c r="G261" s="2128" t="s">
        <v>1612</v>
      </c>
      <c r="H261" s="2130">
        <v>45190</v>
      </c>
      <c r="I261" s="2132">
        <v>10746</v>
      </c>
      <c r="J261" s="2132">
        <v>22</v>
      </c>
      <c r="K261" s="2133" t="s">
        <v>1613</v>
      </c>
      <c r="L261" s="2132">
        <v>132683961</v>
      </c>
      <c r="M261" s="2134" t="s">
        <v>1614</v>
      </c>
      <c r="N261" s="2135" t="s">
        <v>1618</v>
      </c>
      <c r="O261" s="2132">
        <v>1206010002</v>
      </c>
      <c r="P261" s="2134" t="s">
        <v>1476</v>
      </c>
      <c r="Q261" s="2136">
        <v>79910.64</v>
      </c>
      <c r="R261" s="271"/>
    </row>
    <row r="262" spans="1:18" ht="15.75" x14ac:dyDescent="0.25">
      <c r="A262" s="2128">
        <v>10</v>
      </c>
      <c r="B262" s="2128">
        <v>100</v>
      </c>
      <c r="C262" s="2128">
        <v>12</v>
      </c>
      <c r="D262" s="2129" t="s">
        <v>1469</v>
      </c>
      <c r="E262" s="2129" t="s">
        <v>483</v>
      </c>
      <c r="F262" s="2129" t="s">
        <v>1470</v>
      </c>
      <c r="G262" s="2128" t="s">
        <v>1612</v>
      </c>
      <c r="H262" s="2130">
        <v>45190</v>
      </c>
      <c r="I262" s="2132">
        <v>10663</v>
      </c>
      <c r="J262" s="2132">
        <v>23</v>
      </c>
      <c r="K262" s="2133" t="s">
        <v>1613</v>
      </c>
      <c r="L262" s="2132">
        <v>132683961</v>
      </c>
      <c r="M262" s="2134" t="s">
        <v>1614</v>
      </c>
      <c r="N262" s="2135" t="s">
        <v>1618</v>
      </c>
      <c r="O262" s="2132">
        <v>1206010002</v>
      </c>
      <c r="P262" s="2134" t="s">
        <v>1476</v>
      </c>
      <c r="Q262" s="2136">
        <v>79910.64</v>
      </c>
      <c r="R262" s="271"/>
    </row>
    <row r="263" spans="1:18" ht="15.75" x14ac:dyDescent="0.25">
      <c r="A263" s="2128">
        <v>10</v>
      </c>
      <c r="B263" s="2128">
        <v>100</v>
      </c>
      <c r="C263" s="2128">
        <v>12</v>
      </c>
      <c r="D263" s="2129" t="s">
        <v>1469</v>
      </c>
      <c r="E263" s="2129" t="s">
        <v>483</v>
      </c>
      <c r="F263" s="2129" t="s">
        <v>1470</v>
      </c>
      <c r="G263" s="2128" t="s">
        <v>1612</v>
      </c>
      <c r="H263" s="2130">
        <v>45190</v>
      </c>
      <c r="I263" s="2132">
        <v>10692</v>
      </c>
      <c r="J263" s="2132">
        <v>24</v>
      </c>
      <c r="K263" s="2133" t="s">
        <v>1613</v>
      </c>
      <c r="L263" s="2132">
        <v>132683961</v>
      </c>
      <c r="M263" s="2134" t="s">
        <v>1614</v>
      </c>
      <c r="N263" s="2135" t="s">
        <v>1618</v>
      </c>
      <c r="O263" s="2132">
        <v>1206010002</v>
      </c>
      <c r="P263" s="2134" t="s">
        <v>1476</v>
      </c>
      <c r="Q263" s="2136">
        <v>79910.64</v>
      </c>
      <c r="R263" s="271"/>
    </row>
    <row r="264" spans="1:18" ht="15.75" x14ac:dyDescent="0.25">
      <c r="A264" s="2128">
        <v>10</v>
      </c>
      <c r="B264" s="2128">
        <v>100</v>
      </c>
      <c r="C264" s="2128">
        <v>12</v>
      </c>
      <c r="D264" s="2129" t="s">
        <v>1469</v>
      </c>
      <c r="E264" s="2129" t="s">
        <v>483</v>
      </c>
      <c r="F264" s="2129" t="s">
        <v>1470</v>
      </c>
      <c r="G264" s="2128" t="s">
        <v>1612</v>
      </c>
      <c r="H264" s="2130">
        <v>45190</v>
      </c>
      <c r="I264" s="2132">
        <v>10686</v>
      </c>
      <c r="J264" s="2132">
        <v>25</v>
      </c>
      <c r="K264" s="2133" t="s">
        <v>1613</v>
      </c>
      <c r="L264" s="2132">
        <v>132683961</v>
      </c>
      <c r="M264" s="2134" t="s">
        <v>1614</v>
      </c>
      <c r="N264" s="2135" t="s">
        <v>1618</v>
      </c>
      <c r="O264" s="2132">
        <v>1206010002</v>
      </c>
      <c r="P264" s="2134" t="s">
        <v>1476</v>
      </c>
      <c r="Q264" s="2136">
        <v>79910.64</v>
      </c>
      <c r="R264" s="271"/>
    </row>
    <row r="265" spans="1:18" ht="15.75" x14ac:dyDescent="0.25">
      <c r="A265" s="2128">
        <v>10</v>
      </c>
      <c r="B265" s="2128">
        <v>100</v>
      </c>
      <c r="C265" s="2128">
        <v>12</v>
      </c>
      <c r="D265" s="2129" t="s">
        <v>1469</v>
      </c>
      <c r="E265" s="2129" t="s">
        <v>483</v>
      </c>
      <c r="F265" s="2129" t="s">
        <v>1470</v>
      </c>
      <c r="G265" s="2128" t="s">
        <v>1612</v>
      </c>
      <c r="H265" s="2130">
        <v>45190</v>
      </c>
      <c r="I265" s="2132">
        <v>10789</v>
      </c>
      <c r="J265" s="2132">
        <v>26</v>
      </c>
      <c r="K265" s="2133" t="s">
        <v>1613</v>
      </c>
      <c r="L265" s="2132">
        <v>132683961</v>
      </c>
      <c r="M265" s="2134" t="s">
        <v>1614</v>
      </c>
      <c r="N265" s="2135" t="s">
        <v>1618</v>
      </c>
      <c r="O265" s="2132">
        <v>1206010002</v>
      </c>
      <c r="P265" s="2134" t="s">
        <v>1476</v>
      </c>
      <c r="Q265" s="2136">
        <v>79910.64</v>
      </c>
      <c r="R265" s="271"/>
    </row>
    <row r="266" spans="1:18" ht="15.75" x14ac:dyDescent="0.25">
      <c r="A266" s="2128">
        <v>10</v>
      </c>
      <c r="B266" s="2128">
        <v>100</v>
      </c>
      <c r="C266" s="2128">
        <v>12</v>
      </c>
      <c r="D266" s="2129" t="s">
        <v>1469</v>
      </c>
      <c r="E266" s="2129" t="s">
        <v>483</v>
      </c>
      <c r="F266" s="2129" t="s">
        <v>1470</v>
      </c>
      <c r="G266" s="2128" t="s">
        <v>1612</v>
      </c>
      <c r="H266" s="2130">
        <v>45190</v>
      </c>
      <c r="I266" s="2132">
        <v>10751</v>
      </c>
      <c r="J266" s="2132">
        <v>27</v>
      </c>
      <c r="K266" s="2133" t="s">
        <v>1613</v>
      </c>
      <c r="L266" s="2132">
        <v>132683961</v>
      </c>
      <c r="M266" s="2134" t="s">
        <v>1614</v>
      </c>
      <c r="N266" s="2135" t="s">
        <v>1618</v>
      </c>
      <c r="O266" s="2132">
        <v>1206010002</v>
      </c>
      <c r="P266" s="2134" t="s">
        <v>1476</v>
      </c>
      <c r="Q266" s="2136">
        <v>79910.64</v>
      </c>
      <c r="R266" s="271"/>
    </row>
    <row r="267" spans="1:18" ht="15.75" x14ac:dyDescent="0.25">
      <c r="A267" s="2128">
        <v>10</v>
      </c>
      <c r="B267" s="2128">
        <v>100</v>
      </c>
      <c r="C267" s="2128">
        <v>12</v>
      </c>
      <c r="D267" s="2129" t="s">
        <v>1469</v>
      </c>
      <c r="E267" s="2129" t="s">
        <v>483</v>
      </c>
      <c r="F267" s="2129" t="s">
        <v>1470</v>
      </c>
      <c r="G267" s="2128" t="s">
        <v>1612</v>
      </c>
      <c r="H267" s="2130">
        <v>45190</v>
      </c>
      <c r="I267" s="2132">
        <v>10739</v>
      </c>
      <c r="J267" s="2132">
        <v>28</v>
      </c>
      <c r="K267" s="2133" t="s">
        <v>1613</v>
      </c>
      <c r="L267" s="2132">
        <v>132683961</v>
      </c>
      <c r="M267" s="2134" t="s">
        <v>1614</v>
      </c>
      <c r="N267" s="2135" t="s">
        <v>1618</v>
      </c>
      <c r="O267" s="2132">
        <v>1206010002</v>
      </c>
      <c r="P267" s="2134" t="s">
        <v>1476</v>
      </c>
      <c r="Q267" s="2136">
        <v>79910.64</v>
      </c>
      <c r="R267" s="271"/>
    </row>
    <row r="268" spans="1:18" ht="15.75" x14ac:dyDescent="0.25">
      <c r="A268" s="2128">
        <v>10</v>
      </c>
      <c r="B268" s="2128">
        <v>100</v>
      </c>
      <c r="C268" s="2128">
        <v>12</v>
      </c>
      <c r="D268" s="2129" t="s">
        <v>1469</v>
      </c>
      <c r="E268" s="2129" t="s">
        <v>483</v>
      </c>
      <c r="F268" s="2129" t="s">
        <v>1470</v>
      </c>
      <c r="G268" s="2128" t="s">
        <v>1612</v>
      </c>
      <c r="H268" s="2130">
        <v>45190</v>
      </c>
      <c r="I268" s="2132">
        <v>10790</v>
      </c>
      <c r="J268" s="2132">
        <v>29</v>
      </c>
      <c r="K268" s="2133" t="s">
        <v>1613</v>
      </c>
      <c r="L268" s="2132">
        <v>132683961</v>
      </c>
      <c r="M268" s="2134" t="s">
        <v>1614</v>
      </c>
      <c r="N268" s="2135" t="s">
        <v>1618</v>
      </c>
      <c r="O268" s="2132">
        <v>1206010002</v>
      </c>
      <c r="P268" s="2134" t="s">
        <v>1476</v>
      </c>
      <c r="Q268" s="2136">
        <v>79910.64</v>
      </c>
      <c r="R268" s="271"/>
    </row>
    <row r="269" spans="1:18" ht="15.75" x14ac:dyDescent="0.25">
      <c r="A269" s="2128">
        <v>10</v>
      </c>
      <c r="B269" s="2128">
        <v>100</v>
      </c>
      <c r="C269" s="2128">
        <v>12</v>
      </c>
      <c r="D269" s="2129" t="s">
        <v>1469</v>
      </c>
      <c r="E269" s="2129" t="s">
        <v>483</v>
      </c>
      <c r="F269" s="2129" t="s">
        <v>1470</v>
      </c>
      <c r="G269" s="2128" t="s">
        <v>1612</v>
      </c>
      <c r="H269" s="2130">
        <v>45190</v>
      </c>
      <c r="I269" s="2132">
        <v>10726</v>
      </c>
      <c r="J269" s="2132">
        <v>30</v>
      </c>
      <c r="K269" s="2133" t="s">
        <v>1613</v>
      </c>
      <c r="L269" s="2132">
        <v>132683961</v>
      </c>
      <c r="M269" s="2134" t="s">
        <v>1614</v>
      </c>
      <c r="N269" s="2135" t="s">
        <v>1618</v>
      </c>
      <c r="O269" s="2132">
        <v>1206010002</v>
      </c>
      <c r="P269" s="2134" t="s">
        <v>1476</v>
      </c>
      <c r="Q269" s="2136">
        <v>79910.64</v>
      </c>
      <c r="R269" s="271"/>
    </row>
    <row r="270" spans="1:18" ht="15.75" x14ac:dyDescent="0.25">
      <c r="A270" s="2128">
        <v>10</v>
      </c>
      <c r="B270" s="2128">
        <v>100</v>
      </c>
      <c r="C270" s="2128">
        <v>12</v>
      </c>
      <c r="D270" s="2129" t="s">
        <v>1469</v>
      </c>
      <c r="E270" s="2129" t="s">
        <v>483</v>
      </c>
      <c r="F270" s="2129" t="s">
        <v>1470</v>
      </c>
      <c r="G270" s="2128" t="s">
        <v>1612</v>
      </c>
      <c r="H270" s="2130">
        <v>45190</v>
      </c>
      <c r="I270" s="2132">
        <v>10689</v>
      </c>
      <c r="J270" s="2132">
        <v>31</v>
      </c>
      <c r="K270" s="2133" t="s">
        <v>1613</v>
      </c>
      <c r="L270" s="2132">
        <v>132683961</v>
      </c>
      <c r="M270" s="2134" t="s">
        <v>1614</v>
      </c>
      <c r="N270" s="2135" t="s">
        <v>1618</v>
      </c>
      <c r="O270" s="2132">
        <v>1206010002</v>
      </c>
      <c r="P270" s="2134" t="s">
        <v>1476</v>
      </c>
      <c r="Q270" s="2136">
        <v>79910.64</v>
      </c>
      <c r="R270" s="271"/>
    </row>
    <row r="271" spans="1:18" ht="15.75" x14ac:dyDescent="0.25">
      <c r="A271" s="2128">
        <v>10</v>
      </c>
      <c r="B271" s="2128">
        <v>100</v>
      </c>
      <c r="C271" s="2128">
        <v>12</v>
      </c>
      <c r="D271" s="2129" t="s">
        <v>1469</v>
      </c>
      <c r="E271" s="2129" t="s">
        <v>483</v>
      </c>
      <c r="F271" s="2129" t="s">
        <v>1470</v>
      </c>
      <c r="G271" s="2128" t="s">
        <v>1612</v>
      </c>
      <c r="H271" s="2130">
        <v>45190</v>
      </c>
      <c r="I271" s="2132">
        <v>10665</v>
      </c>
      <c r="J271" s="2132">
        <v>32</v>
      </c>
      <c r="K271" s="2133" t="s">
        <v>1613</v>
      </c>
      <c r="L271" s="2132">
        <v>132683961</v>
      </c>
      <c r="M271" s="2134" t="s">
        <v>1614</v>
      </c>
      <c r="N271" s="2135" t="s">
        <v>1618</v>
      </c>
      <c r="O271" s="2132">
        <v>1206010002</v>
      </c>
      <c r="P271" s="2134" t="s">
        <v>1476</v>
      </c>
      <c r="Q271" s="2136">
        <v>79910.64</v>
      </c>
      <c r="R271" s="271"/>
    </row>
    <row r="272" spans="1:18" ht="15.75" x14ac:dyDescent="0.25">
      <c r="A272" s="2128">
        <v>10</v>
      </c>
      <c r="B272" s="2128">
        <v>100</v>
      </c>
      <c r="C272" s="2128">
        <v>12</v>
      </c>
      <c r="D272" s="2129" t="s">
        <v>1469</v>
      </c>
      <c r="E272" s="2129" t="s">
        <v>483</v>
      </c>
      <c r="F272" s="2129" t="s">
        <v>1470</v>
      </c>
      <c r="G272" s="2128" t="s">
        <v>1612</v>
      </c>
      <c r="H272" s="2130">
        <v>45190</v>
      </c>
      <c r="I272" s="2132">
        <v>10723</v>
      </c>
      <c r="J272" s="2132">
        <v>33</v>
      </c>
      <c r="K272" s="2133" t="s">
        <v>1613</v>
      </c>
      <c r="L272" s="2132">
        <v>132683961</v>
      </c>
      <c r="M272" s="2134" t="s">
        <v>1614</v>
      </c>
      <c r="N272" s="2135" t="s">
        <v>1618</v>
      </c>
      <c r="O272" s="2132">
        <v>1206010002</v>
      </c>
      <c r="P272" s="2134" t="s">
        <v>1476</v>
      </c>
      <c r="Q272" s="2136">
        <v>79910.64</v>
      </c>
      <c r="R272" s="271"/>
    </row>
    <row r="273" spans="1:18" ht="15.75" x14ac:dyDescent="0.25">
      <c r="A273" s="2128">
        <v>10</v>
      </c>
      <c r="B273" s="2128">
        <v>100</v>
      </c>
      <c r="C273" s="2128">
        <v>12</v>
      </c>
      <c r="D273" s="2129" t="s">
        <v>1469</v>
      </c>
      <c r="E273" s="2129" t="s">
        <v>483</v>
      </c>
      <c r="F273" s="2129" t="s">
        <v>1470</v>
      </c>
      <c r="G273" s="2128" t="s">
        <v>1612</v>
      </c>
      <c r="H273" s="2130">
        <v>45190</v>
      </c>
      <c r="I273" s="2132">
        <v>10750</v>
      </c>
      <c r="J273" s="2132">
        <v>34</v>
      </c>
      <c r="K273" s="2133" t="s">
        <v>1613</v>
      </c>
      <c r="L273" s="2132">
        <v>132683961</v>
      </c>
      <c r="M273" s="2134" t="s">
        <v>1614</v>
      </c>
      <c r="N273" s="2135" t="s">
        <v>1618</v>
      </c>
      <c r="O273" s="2132">
        <v>1206010002</v>
      </c>
      <c r="P273" s="2134" t="s">
        <v>1476</v>
      </c>
      <c r="Q273" s="2136">
        <v>79910.64</v>
      </c>
      <c r="R273" s="271"/>
    </row>
    <row r="274" spans="1:18" ht="15.75" x14ac:dyDescent="0.25">
      <c r="A274" s="2128">
        <v>10</v>
      </c>
      <c r="B274" s="2128">
        <v>100</v>
      </c>
      <c r="C274" s="2128">
        <v>12</v>
      </c>
      <c r="D274" s="2129" t="s">
        <v>1469</v>
      </c>
      <c r="E274" s="2129" t="s">
        <v>483</v>
      </c>
      <c r="F274" s="2129" t="s">
        <v>1470</v>
      </c>
      <c r="G274" s="2128" t="s">
        <v>1612</v>
      </c>
      <c r="H274" s="2130">
        <v>45190</v>
      </c>
      <c r="I274" s="2132">
        <v>10690</v>
      </c>
      <c r="J274" s="2132">
        <v>35</v>
      </c>
      <c r="K274" s="2133" t="s">
        <v>1613</v>
      </c>
      <c r="L274" s="2132">
        <v>132683961</v>
      </c>
      <c r="M274" s="2134" t="s">
        <v>1614</v>
      </c>
      <c r="N274" s="2135" t="s">
        <v>1618</v>
      </c>
      <c r="O274" s="2132">
        <v>1206010002</v>
      </c>
      <c r="P274" s="2134" t="s">
        <v>1476</v>
      </c>
      <c r="Q274" s="2136">
        <v>79910.64</v>
      </c>
      <c r="R274" s="271"/>
    </row>
    <row r="275" spans="1:18" ht="15.75" x14ac:dyDescent="0.25">
      <c r="A275" s="2128">
        <v>10</v>
      </c>
      <c r="B275" s="2128">
        <v>100</v>
      </c>
      <c r="C275" s="2128">
        <v>12</v>
      </c>
      <c r="D275" s="2129" t="s">
        <v>1469</v>
      </c>
      <c r="E275" s="2129" t="s">
        <v>483</v>
      </c>
      <c r="F275" s="2129" t="s">
        <v>1470</v>
      </c>
      <c r="G275" s="2128" t="s">
        <v>1612</v>
      </c>
      <c r="H275" s="2130">
        <v>45190</v>
      </c>
      <c r="I275" s="2132">
        <v>10688</v>
      </c>
      <c r="J275" s="2132">
        <v>36</v>
      </c>
      <c r="K275" s="2133" t="s">
        <v>1613</v>
      </c>
      <c r="L275" s="2132">
        <v>132683961</v>
      </c>
      <c r="M275" s="2134" t="s">
        <v>1614</v>
      </c>
      <c r="N275" s="2135" t="s">
        <v>1618</v>
      </c>
      <c r="O275" s="2132">
        <v>1206010002</v>
      </c>
      <c r="P275" s="2134" t="s">
        <v>1476</v>
      </c>
      <c r="Q275" s="2136">
        <v>79910.64</v>
      </c>
      <c r="R275" s="271"/>
    </row>
    <row r="276" spans="1:18" ht="15.75" x14ac:dyDescent="0.25">
      <c r="A276" s="2128">
        <v>10</v>
      </c>
      <c r="B276" s="2128">
        <v>100</v>
      </c>
      <c r="C276" s="2128">
        <v>12</v>
      </c>
      <c r="D276" s="2129" t="s">
        <v>1469</v>
      </c>
      <c r="E276" s="2129" t="s">
        <v>483</v>
      </c>
      <c r="F276" s="2129" t="s">
        <v>1470</v>
      </c>
      <c r="G276" s="2128" t="s">
        <v>1612</v>
      </c>
      <c r="H276" s="2130">
        <v>45190</v>
      </c>
      <c r="I276" s="2132">
        <v>10683</v>
      </c>
      <c r="J276" s="2132">
        <v>37</v>
      </c>
      <c r="K276" s="2133" t="s">
        <v>1613</v>
      </c>
      <c r="L276" s="2132">
        <v>132683961</v>
      </c>
      <c r="M276" s="2134" t="s">
        <v>1614</v>
      </c>
      <c r="N276" s="2135" t="s">
        <v>1618</v>
      </c>
      <c r="O276" s="2132">
        <v>1206010002</v>
      </c>
      <c r="P276" s="2134" t="s">
        <v>1476</v>
      </c>
      <c r="Q276" s="2136">
        <v>79910.64</v>
      </c>
      <c r="R276" s="271"/>
    </row>
    <row r="277" spans="1:18" ht="15.75" x14ac:dyDescent="0.25">
      <c r="A277" s="2128">
        <v>10</v>
      </c>
      <c r="B277" s="2128">
        <v>100</v>
      </c>
      <c r="C277" s="2128">
        <v>12</v>
      </c>
      <c r="D277" s="2129" t="s">
        <v>1469</v>
      </c>
      <c r="E277" s="2129" t="s">
        <v>483</v>
      </c>
      <c r="F277" s="2129" t="s">
        <v>1470</v>
      </c>
      <c r="G277" s="2128" t="s">
        <v>1612</v>
      </c>
      <c r="H277" s="2130">
        <v>45190</v>
      </c>
      <c r="I277" s="2132">
        <v>10792</v>
      </c>
      <c r="J277" s="2132">
        <v>38</v>
      </c>
      <c r="K277" s="2133" t="s">
        <v>1613</v>
      </c>
      <c r="L277" s="2132">
        <v>132683961</v>
      </c>
      <c r="M277" s="2134" t="s">
        <v>1614</v>
      </c>
      <c r="N277" s="2135" t="s">
        <v>1618</v>
      </c>
      <c r="O277" s="2132">
        <v>1206010002</v>
      </c>
      <c r="P277" s="2134" t="s">
        <v>1476</v>
      </c>
      <c r="Q277" s="2136">
        <v>79910.64</v>
      </c>
      <c r="R277" s="271"/>
    </row>
    <row r="278" spans="1:18" ht="15.75" x14ac:dyDescent="0.25">
      <c r="A278" s="2128">
        <v>10</v>
      </c>
      <c r="B278" s="2128">
        <v>100</v>
      </c>
      <c r="C278" s="2128">
        <v>12</v>
      </c>
      <c r="D278" s="2129" t="s">
        <v>1469</v>
      </c>
      <c r="E278" s="2129" t="s">
        <v>483</v>
      </c>
      <c r="F278" s="2129" t="s">
        <v>1470</v>
      </c>
      <c r="G278" s="2128" t="s">
        <v>1612</v>
      </c>
      <c r="H278" s="2130">
        <v>45190</v>
      </c>
      <c r="I278" s="2132">
        <v>10793</v>
      </c>
      <c r="J278" s="2132">
        <v>39</v>
      </c>
      <c r="K278" s="2133" t="s">
        <v>1613</v>
      </c>
      <c r="L278" s="2132">
        <v>132683961</v>
      </c>
      <c r="M278" s="2134" t="s">
        <v>1614</v>
      </c>
      <c r="N278" s="2135" t="s">
        <v>1618</v>
      </c>
      <c r="O278" s="2132">
        <v>1206010002</v>
      </c>
      <c r="P278" s="2134" t="s">
        <v>1476</v>
      </c>
      <c r="Q278" s="2136">
        <v>79910.64</v>
      </c>
      <c r="R278" s="271"/>
    </row>
    <row r="279" spans="1:18" ht="15.75" x14ac:dyDescent="0.25">
      <c r="A279" s="2128">
        <v>10</v>
      </c>
      <c r="B279" s="2128">
        <v>100</v>
      </c>
      <c r="C279" s="2128">
        <v>12</v>
      </c>
      <c r="D279" s="2129" t="s">
        <v>1469</v>
      </c>
      <c r="E279" s="2129" t="s">
        <v>483</v>
      </c>
      <c r="F279" s="2129" t="s">
        <v>1470</v>
      </c>
      <c r="G279" s="2128" t="s">
        <v>1612</v>
      </c>
      <c r="H279" s="2130">
        <v>45190</v>
      </c>
      <c r="I279" s="2132">
        <v>10649</v>
      </c>
      <c r="J279" s="2132">
        <v>40</v>
      </c>
      <c r="K279" s="2133" t="s">
        <v>1613</v>
      </c>
      <c r="L279" s="2132">
        <v>132683961</v>
      </c>
      <c r="M279" s="2134" t="s">
        <v>1614</v>
      </c>
      <c r="N279" s="2135" t="s">
        <v>1618</v>
      </c>
      <c r="O279" s="2132">
        <v>1206010002</v>
      </c>
      <c r="P279" s="2134" t="s">
        <v>1476</v>
      </c>
      <c r="Q279" s="2136">
        <v>79910.64</v>
      </c>
      <c r="R279" s="271"/>
    </row>
    <row r="280" spans="1:18" ht="15.75" x14ac:dyDescent="0.25">
      <c r="A280" s="2128">
        <v>10</v>
      </c>
      <c r="B280" s="2128">
        <v>100</v>
      </c>
      <c r="C280" s="2128">
        <v>12</v>
      </c>
      <c r="D280" s="2129" t="s">
        <v>1469</v>
      </c>
      <c r="E280" s="2129" t="s">
        <v>483</v>
      </c>
      <c r="F280" s="2129" t="s">
        <v>1470</v>
      </c>
      <c r="G280" s="2128" t="s">
        <v>1612</v>
      </c>
      <c r="H280" s="2130">
        <v>45190</v>
      </c>
      <c r="I280" s="2132">
        <v>10643</v>
      </c>
      <c r="J280" s="2132">
        <v>41</v>
      </c>
      <c r="K280" s="2133" t="s">
        <v>1613</v>
      </c>
      <c r="L280" s="2132">
        <v>132683961</v>
      </c>
      <c r="M280" s="2134" t="s">
        <v>1614</v>
      </c>
      <c r="N280" s="2135" t="s">
        <v>1618</v>
      </c>
      <c r="O280" s="2132">
        <v>1206010002</v>
      </c>
      <c r="P280" s="2134" t="s">
        <v>1476</v>
      </c>
      <c r="Q280" s="2136">
        <v>79910.64</v>
      </c>
      <c r="R280" s="271"/>
    </row>
    <row r="281" spans="1:18" ht="15.75" x14ac:dyDescent="0.25">
      <c r="A281" s="2128">
        <v>10</v>
      </c>
      <c r="B281" s="2128">
        <v>100</v>
      </c>
      <c r="C281" s="2128">
        <v>12</v>
      </c>
      <c r="D281" s="2129" t="s">
        <v>1469</v>
      </c>
      <c r="E281" s="2129" t="s">
        <v>483</v>
      </c>
      <c r="F281" s="2129" t="s">
        <v>1470</v>
      </c>
      <c r="G281" s="2128" t="s">
        <v>1612</v>
      </c>
      <c r="H281" s="2130">
        <v>45190</v>
      </c>
      <c r="I281" s="2132">
        <v>10668</v>
      </c>
      <c r="J281" s="2132">
        <v>42</v>
      </c>
      <c r="K281" s="2133" t="s">
        <v>1613</v>
      </c>
      <c r="L281" s="2132">
        <v>132683961</v>
      </c>
      <c r="M281" s="2134" t="s">
        <v>1614</v>
      </c>
      <c r="N281" s="2135" t="s">
        <v>1618</v>
      </c>
      <c r="O281" s="2132">
        <v>1206010002</v>
      </c>
      <c r="P281" s="2134" t="s">
        <v>1476</v>
      </c>
      <c r="Q281" s="2136">
        <v>79910.64</v>
      </c>
      <c r="R281" s="271"/>
    </row>
    <row r="282" spans="1:18" ht="15.75" x14ac:dyDescent="0.25">
      <c r="A282" s="2128">
        <v>10</v>
      </c>
      <c r="B282" s="2128">
        <v>100</v>
      </c>
      <c r="C282" s="2128">
        <v>12</v>
      </c>
      <c r="D282" s="2129" t="s">
        <v>1469</v>
      </c>
      <c r="E282" s="2129" t="s">
        <v>483</v>
      </c>
      <c r="F282" s="2129" t="s">
        <v>1470</v>
      </c>
      <c r="G282" s="2128" t="s">
        <v>1612</v>
      </c>
      <c r="H282" s="2130">
        <v>45190</v>
      </c>
      <c r="I282" s="2132">
        <v>10669</v>
      </c>
      <c r="J282" s="2132">
        <v>43</v>
      </c>
      <c r="K282" s="2133" t="s">
        <v>1613</v>
      </c>
      <c r="L282" s="2132">
        <v>132683961</v>
      </c>
      <c r="M282" s="2134" t="s">
        <v>1614</v>
      </c>
      <c r="N282" s="2135" t="s">
        <v>1618</v>
      </c>
      <c r="O282" s="2132">
        <v>1206010002</v>
      </c>
      <c r="P282" s="2134" t="s">
        <v>1476</v>
      </c>
      <c r="Q282" s="2136">
        <v>79910.64</v>
      </c>
      <c r="R282" s="271"/>
    </row>
    <row r="283" spans="1:18" ht="15.75" x14ac:dyDescent="0.25">
      <c r="A283" s="2128">
        <v>10</v>
      </c>
      <c r="B283" s="2128">
        <v>100</v>
      </c>
      <c r="C283" s="2128">
        <v>12</v>
      </c>
      <c r="D283" s="2129" t="s">
        <v>1469</v>
      </c>
      <c r="E283" s="2129" t="s">
        <v>483</v>
      </c>
      <c r="F283" s="2129" t="s">
        <v>1470</v>
      </c>
      <c r="G283" s="2128" t="s">
        <v>1612</v>
      </c>
      <c r="H283" s="2130">
        <v>45190</v>
      </c>
      <c r="I283" s="2132">
        <v>10743</v>
      </c>
      <c r="J283" s="2132">
        <v>44</v>
      </c>
      <c r="K283" s="2133" t="s">
        <v>1613</v>
      </c>
      <c r="L283" s="2132">
        <v>132683961</v>
      </c>
      <c r="M283" s="2134" t="s">
        <v>1614</v>
      </c>
      <c r="N283" s="2135" t="s">
        <v>1618</v>
      </c>
      <c r="O283" s="2132">
        <v>1206010002</v>
      </c>
      <c r="P283" s="2134" t="s">
        <v>1476</v>
      </c>
      <c r="Q283" s="2136">
        <v>79910.64</v>
      </c>
      <c r="R283" s="271"/>
    </row>
    <row r="284" spans="1:18" ht="15.75" x14ac:dyDescent="0.25">
      <c r="A284" s="2128">
        <v>10</v>
      </c>
      <c r="B284" s="2128">
        <v>100</v>
      </c>
      <c r="C284" s="2128">
        <v>12</v>
      </c>
      <c r="D284" s="2129" t="s">
        <v>1469</v>
      </c>
      <c r="E284" s="2129" t="s">
        <v>483</v>
      </c>
      <c r="F284" s="2129" t="s">
        <v>1470</v>
      </c>
      <c r="G284" s="2128" t="s">
        <v>1612</v>
      </c>
      <c r="H284" s="2130">
        <v>45190</v>
      </c>
      <c r="I284" s="2132">
        <v>10701</v>
      </c>
      <c r="J284" s="2132">
        <v>45</v>
      </c>
      <c r="K284" s="2133" t="s">
        <v>1613</v>
      </c>
      <c r="L284" s="2132">
        <v>132683961</v>
      </c>
      <c r="M284" s="2134" t="s">
        <v>1614</v>
      </c>
      <c r="N284" s="2135" t="s">
        <v>1618</v>
      </c>
      <c r="O284" s="2132">
        <v>1206010002</v>
      </c>
      <c r="P284" s="2134" t="s">
        <v>1476</v>
      </c>
      <c r="Q284" s="2136">
        <v>79910.64</v>
      </c>
      <c r="R284" s="271"/>
    </row>
    <row r="285" spans="1:18" ht="15.75" x14ac:dyDescent="0.25">
      <c r="A285" s="2128">
        <v>10</v>
      </c>
      <c r="B285" s="2128">
        <v>100</v>
      </c>
      <c r="C285" s="2128">
        <v>12</v>
      </c>
      <c r="D285" s="2129" t="s">
        <v>1469</v>
      </c>
      <c r="E285" s="2129" t="s">
        <v>483</v>
      </c>
      <c r="F285" s="2129" t="s">
        <v>1470</v>
      </c>
      <c r="G285" s="2128" t="s">
        <v>1612</v>
      </c>
      <c r="H285" s="2130">
        <v>45190</v>
      </c>
      <c r="I285" s="2132">
        <v>10733</v>
      </c>
      <c r="J285" s="2132">
        <v>46</v>
      </c>
      <c r="K285" s="2133" t="s">
        <v>1613</v>
      </c>
      <c r="L285" s="2132">
        <v>132683961</v>
      </c>
      <c r="M285" s="2134" t="s">
        <v>1614</v>
      </c>
      <c r="N285" s="2135" t="s">
        <v>1618</v>
      </c>
      <c r="O285" s="2132">
        <v>1206010002</v>
      </c>
      <c r="P285" s="2134" t="s">
        <v>1476</v>
      </c>
      <c r="Q285" s="2136">
        <v>79910.64</v>
      </c>
      <c r="R285" s="271"/>
    </row>
    <row r="286" spans="1:18" ht="15.75" x14ac:dyDescent="0.25">
      <c r="A286" s="2128">
        <v>10</v>
      </c>
      <c r="B286" s="2128">
        <v>100</v>
      </c>
      <c r="C286" s="2128">
        <v>12</v>
      </c>
      <c r="D286" s="2129" t="s">
        <v>1469</v>
      </c>
      <c r="E286" s="2129" t="s">
        <v>483</v>
      </c>
      <c r="F286" s="2129" t="s">
        <v>1470</v>
      </c>
      <c r="G286" s="2128" t="s">
        <v>1612</v>
      </c>
      <c r="H286" s="2130">
        <v>45190</v>
      </c>
      <c r="I286" s="2132">
        <v>10707</v>
      </c>
      <c r="J286" s="2132">
        <v>47</v>
      </c>
      <c r="K286" s="2133" t="s">
        <v>1613</v>
      </c>
      <c r="L286" s="2132">
        <v>132683961</v>
      </c>
      <c r="M286" s="2134" t="s">
        <v>1614</v>
      </c>
      <c r="N286" s="2135" t="s">
        <v>1618</v>
      </c>
      <c r="O286" s="2132">
        <v>1206010002</v>
      </c>
      <c r="P286" s="2134" t="s">
        <v>1476</v>
      </c>
      <c r="Q286" s="2136">
        <v>79910.64</v>
      </c>
      <c r="R286" s="271"/>
    </row>
    <row r="287" spans="1:18" ht="15.75" x14ac:dyDescent="0.25">
      <c r="A287" s="2128">
        <v>10</v>
      </c>
      <c r="B287" s="2128">
        <v>100</v>
      </c>
      <c r="C287" s="2128">
        <v>12</v>
      </c>
      <c r="D287" s="2129" t="s">
        <v>1469</v>
      </c>
      <c r="E287" s="2129" t="s">
        <v>483</v>
      </c>
      <c r="F287" s="2129" t="s">
        <v>1470</v>
      </c>
      <c r="G287" s="2128" t="s">
        <v>1612</v>
      </c>
      <c r="H287" s="2130">
        <v>45190</v>
      </c>
      <c r="I287" s="2132">
        <v>10653</v>
      </c>
      <c r="J287" s="2132">
        <v>48</v>
      </c>
      <c r="K287" s="2133" t="s">
        <v>1613</v>
      </c>
      <c r="L287" s="2132">
        <v>132683961</v>
      </c>
      <c r="M287" s="2134" t="s">
        <v>1614</v>
      </c>
      <c r="N287" s="2135" t="s">
        <v>1618</v>
      </c>
      <c r="O287" s="2132">
        <v>1206010002</v>
      </c>
      <c r="P287" s="2134" t="s">
        <v>1476</v>
      </c>
      <c r="Q287" s="2136">
        <v>79910.64</v>
      </c>
      <c r="R287" s="271"/>
    </row>
    <row r="288" spans="1:18" ht="15.75" x14ac:dyDescent="0.25">
      <c r="A288" s="2128">
        <v>10</v>
      </c>
      <c r="B288" s="2128">
        <v>100</v>
      </c>
      <c r="C288" s="2128">
        <v>12</v>
      </c>
      <c r="D288" s="2129" t="s">
        <v>1469</v>
      </c>
      <c r="E288" s="2129" t="s">
        <v>483</v>
      </c>
      <c r="F288" s="2129" t="s">
        <v>1470</v>
      </c>
      <c r="G288" s="2128" t="s">
        <v>1612</v>
      </c>
      <c r="H288" s="2130">
        <v>45190</v>
      </c>
      <c r="I288" s="2132">
        <v>10757</v>
      </c>
      <c r="J288" s="2132">
        <v>49</v>
      </c>
      <c r="K288" s="2133" t="s">
        <v>1613</v>
      </c>
      <c r="L288" s="2132">
        <v>132683961</v>
      </c>
      <c r="M288" s="2134" t="s">
        <v>1614</v>
      </c>
      <c r="N288" s="2135" t="s">
        <v>1618</v>
      </c>
      <c r="O288" s="2132">
        <v>1206010002</v>
      </c>
      <c r="P288" s="2134" t="s">
        <v>1476</v>
      </c>
      <c r="Q288" s="2136">
        <v>79910.64</v>
      </c>
      <c r="R288" s="271"/>
    </row>
    <row r="289" spans="1:18" ht="15.75" x14ac:dyDescent="0.25">
      <c r="A289" s="2128">
        <v>10</v>
      </c>
      <c r="B289" s="2128">
        <v>100</v>
      </c>
      <c r="C289" s="2128">
        <v>12</v>
      </c>
      <c r="D289" s="2129" t="s">
        <v>1469</v>
      </c>
      <c r="E289" s="2129" t="s">
        <v>483</v>
      </c>
      <c r="F289" s="2129" t="s">
        <v>1470</v>
      </c>
      <c r="G289" s="2128" t="s">
        <v>1612</v>
      </c>
      <c r="H289" s="2130">
        <v>45190</v>
      </c>
      <c r="I289" s="2132">
        <v>10781</v>
      </c>
      <c r="J289" s="2132">
        <v>50</v>
      </c>
      <c r="K289" s="2133" t="s">
        <v>1613</v>
      </c>
      <c r="L289" s="2132">
        <v>132683961</v>
      </c>
      <c r="M289" s="2134" t="s">
        <v>1614</v>
      </c>
      <c r="N289" s="2135" t="s">
        <v>1618</v>
      </c>
      <c r="O289" s="2132">
        <v>1206010002</v>
      </c>
      <c r="P289" s="2134" t="s">
        <v>1476</v>
      </c>
      <c r="Q289" s="2136">
        <v>79910.64</v>
      </c>
      <c r="R289" s="271"/>
    </row>
    <row r="290" spans="1:18" ht="15.75" x14ac:dyDescent="0.25">
      <c r="A290" s="2128">
        <v>10</v>
      </c>
      <c r="B290" s="2128">
        <v>100</v>
      </c>
      <c r="C290" s="2128">
        <v>12</v>
      </c>
      <c r="D290" s="2129" t="s">
        <v>1469</v>
      </c>
      <c r="E290" s="2129" t="s">
        <v>483</v>
      </c>
      <c r="F290" s="2129" t="s">
        <v>1470</v>
      </c>
      <c r="G290" s="2128" t="s">
        <v>1612</v>
      </c>
      <c r="H290" s="2130">
        <v>45190</v>
      </c>
      <c r="I290" s="2132">
        <v>10654</v>
      </c>
      <c r="J290" s="2132">
        <v>51</v>
      </c>
      <c r="K290" s="2133" t="s">
        <v>1613</v>
      </c>
      <c r="L290" s="2132">
        <v>132683961</v>
      </c>
      <c r="M290" s="2134" t="s">
        <v>1614</v>
      </c>
      <c r="N290" s="2135" t="s">
        <v>1618</v>
      </c>
      <c r="O290" s="2132">
        <v>1206010002</v>
      </c>
      <c r="P290" s="2134" t="s">
        <v>1476</v>
      </c>
      <c r="Q290" s="2136">
        <v>79910.64</v>
      </c>
      <c r="R290" s="271"/>
    </row>
    <row r="291" spans="1:18" ht="15.75" x14ac:dyDescent="0.25">
      <c r="A291" s="2128">
        <v>10</v>
      </c>
      <c r="B291" s="2128">
        <v>100</v>
      </c>
      <c r="C291" s="2128">
        <v>12</v>
      </c>
      <c r="D291" s="2129" t="s">
        <v>1469</v>
      </c>
      <c r="E291" s="2129" t="s">
        <v>483</v>
      </c>
      <c r="F291" s="2129" t="s">
        <v>1470</v>
      </c>
      <c r="G291" s="2128" t="s">
        <v>1612</v>
      </c>
      <c r="H291" s="2130">
        <v>45190</v>
      </c>
      <c r="I291" s="2132">
        <v>10766</v>
      </c>
      <c r="J291" s="2132">
        <v>52</v>
      </c>
      <c r="K291" s="2133" t="s">
        <v>1613</v>
      </c>
      <c r="L291" s="2132">
        <v>132683961</v>
      </c>
      <c r="M291" s="2134" t="s">
        <v>1614</v>
      </c>
      <c r="N291" s="2135" t="s">
        <v>1618</v>
      </c>
      <c r="O291" s="2132">
        <v>1206010002</v>
      </c>
      <c r="P291" s="2134" t="s">
        <v>1476</v>
      </c>
      <c r="Q291" s="2136">
        <v>79910.64</v>
      </c>
      <c r="R291" s="271"/>
    </row>
    <row r="292" spans="1:18" ht="15.75" x14ac:dyDescent="0.25">
      <c r="A292" s="2128">
        <v>10</v>
      </c>
      <c r="B292" s="2128">
        <v>100</v>
      </c>
      <c r="C292" s="2128">
        <v>12</v>
      </c>
      <c r="D292" s="2129" t="s">
        <v>1469</v>
      </c>
      <c r="E292" s="2129" t="s">
        <v>483</v>
      </c>
      <c r="F292" s="2129" t="s">
        <v>1470</v>
      </c>
      <c r="G292" s="2128" t="s">
        <v>1612</v>
      </c>
      <c r="H292" s="2130">
        <v>45190</v>
      </c>
      <c r="I292" s="2132">
        <v>10674</v>
      </c>
      <c r="J292" s="2132">
        <v>53</v>
      </c>
      <c r="K292" s="2133" t="s">
        <v>1613</v>
      </c>
      <c r="L292" s="2132">
        <v>132683961</v>
      </c>
      <c r="M292" s="2134" t="s">
        <v>1614</v>
      </c>
      <c r="N292" s="2135" t="s">
        <v>1618</v>
      </c>
      <c r="O292" s="2132">
        <v>1206010002</v>
      </c>
      <c r="P292" s="2134" t="s">
        <v>1476</v>
      </c>
      <c r="Q292" s="2136">
        <v>79910.64</v>
      </c>
      <c r="R292" s="271"/>
    </row>
    <row r="293" spans="1:18" ht="15.75" x14ac:dyDescent="0.25">
      <c r="A293" s="2128">
        <v>10</v>
      </c>
      <c r="B293" s="2128">
        <v>100</v>
      </c>
      <c r="C293" s="2128">
        <v>12</v>
      </c>
      <c r="D293" s="2129" t="s">
        <v>1469</v>
      </c>
      <c r="E293" s="2129" t="s">
        <v>483</v>
      </c>
      <c r="F293" s="2129" t="s">
        <v>1470</v>
      </c>
      <c r="G293" s="2128" t="s">
        <v>1612</v>
      </c>
      <c r="H293" s="2130">
        <v>45190</v>
      </c>
      <c r="I293" s="2132">
        <v>10681</v>
      </c>
      <c r="J293" s="2132">
        <v>54</v>
      </c>
      <c r="K293" s="2133" t="s">
        <v>1613</v>
      </c>
      <c r="L293" s="2132">
        <v>132683961</v>
      </c>
      <c r="M293" s="2134" t="s">
        <v>1614</v>
      </c>
      <c r="N293" s="2135" t="s">
        <v>1618</v>
      </c>
      <c r="O293" s="2132">
        <v>1206010002</v>
      </c>
      <c r="P293" s="2134" t="s">
        <v>1476</v>
      </c>
      <c r="Q293" s="2136">
        <v>79910.64</v>
      </c>
      <c r="R293" s="271"/>
    </row>
    <row r="294" spans="1:18" ht="15.75" x14ac:dyDescent="0.25">
      <c r="A294" s="2128">
        <v>10</v>
      </c>
      <c r="B294" s="2128">
        <v>100</v>
      </c>
      <c r="C294" s="2128">
        <v>12</v>
      </c>
      <c r="D294" s="2129" t="s">
        <v>1469</v>
      </c>
      <c r="E294" s="2129" t="s">
        <v>483</v>
      </c>
      <c r="F294" s="2129" t="s">
        <v>1470</v>
      </c>
      <c r="G294" s="2128" t="s">
        <v>1612</v>
      </c>
      <c r="H294" s="2130">
        <v>45190</v>
      </c>
      <c r="I294" s="2132">
        <v>10675</v>
      </c>
      <c r="J294" s="2132">
        <v>55</v>
      </c>
      <c r="K294" s="2133" t="s">
        <v>1613</v>
      </c>
      <c r="L294" s="2132">
        <v>132683961</v>
      </c>
      <c r="M294" s="2134" t="s">
        <v>1614</v>
      </c>
      <c r="N294" s="2135" t="s">
        <v>1618</v>
      </c>
      <c r="O294" s="2132">
        <v>1206010002</v>
      </c>
      <c r="P294" s="2134" t="s">
        <v>1476</v>
      </c>
      <c r="Q294" s="2136">
        <v>79910.64</v>
      </c>
      <c r="R294" s="271"/>
    </row>
    <row r="295" spans="1:18" ht="15.75" x14ac:dyDescent="0.25">
      <c r="A295" s="2128">
        <v>10</v>
      </c>
      <c r="B295" s="2128">
        <v>100</v>
      </c>
      <c r="C295" s="2128">
        <v>12</v>
      </c>
      <c r="D295" s="2129" t="s">
        <v>1469</v>
      </c>
      <c r="E295" s="2129" t="s">
        <v>483</v>
      </c>
      <c r="F295" s="2129" t="s">
        <v>1470</v>
      </c>
      <c r="G295" s="2128" t="s">
        <v>1612</v>
      </c>
      <c r="H295" s="2130">
        <v>45190</v>
      </c>
      <c r="I295" s="2132">
        <v>10680</v>
      </c>
      <c r="J295" s="2132">
        <v>56</v>
      </c>
      <c r="K295" s="2133" t="s">
        <v>1613</v>
      </c>
      <c r="L295" s="2132">
        <v>132683961</v>
      </c>
      <c r="M295" s="2134" t="s">
        <v>1614</v>
      </c>
      <c r="N295" s="2135" t="s">
        <v>1618</v>
      </c>
      <c r="O295" s="2132">
        <v>1206010002</v>
      </c>
      <c r="P295" s="2134" t="s">
        <v>1476</v>
      </c>
      <c r="Q295" s="2136">
        <v>79910.64</v>
      </c>
      <c r="R295" s="271"/>
    </row>
    <row r="296" spans="1:18" ht="15.75" x14ac:dyDescent="0.25">
      <c r="A296" s="2128">
        <v>10</v>
      </c>
      <c r="B296" s="2128">
        <v>100</v>
      </c>
      <c r="C296" s="2128">
        <v>12</v>
      </c>
      <c r="D296" s="2129" t="s">
        <v>1469</v>
      </c>
      <c r="E296" s="2129" t="s">
        <v>483</v>
      </c>
      <c r="F296" s="2129" t="s">
        <v>1470</v>
      </c>
      <c r="G296" s="2128" t="s">
        <v>1612</v>
      </c>
      <c r="H296" s="2130">
        <v>45190</v>
      </c>
      <c r="I296" s="2132">
        <v>10762</v>
      </c>
      <c r="J296" s="2132">
        <v>57</v>
      </c>
      <c r="K296" s="2133" t="s">
        <v>1613</v>
      </c>
      <c r="L296" s="2132">
        <v>132683961</v>
      </c>
      <c r="M296" s="2134" t="s">
        <v>1614</v>
      </c>
      <c r="N296" s="2135" t="s">
        <v>1618</v>
      </c>
      <c r="O296" s="2132">
        <v>1206010002</v>
      </c>
      <c r="P296" s="2134" t="s">
        <v>1476</v>
      </c>
      <c r="Q296" s="2136">
        <v>79910.64</v>
      </c>
      <c r="R296" s="271"/>
    </row>
    <row r="297" spans="1:18" ht="15.75" x14ac:dyDescent="0.25">
      <c r="A297" s="2128">
        <v>10</v>
      </c>
      <c r="B297" s="2128">
        <v>100</v>
      </c>
      <c r="C297" s="2128">
        <v>12</v>
      </c>
      <c r="D297" s="2129" t="s">
        <v>1469</v>
      </c>
      <c r="E297" s="2129" t="s">
        <v>483</v>
      </c>
      <c r="F297" s="2129" t="s">
        <v>1470</v>
      </c>
      <c r="G297" s="2128" t="s">
        <v>1612</v>
      </c>
      <c r="H297" s="2130">
        <v>45190</v>
      </c>
      <c r="I297" s="2132">
        <v>10699</v>
      </c>
      <c r="J297" s="2132">
        <v>58</v>
      </c>
      <c r="K297" s="2133" t="s">
        <v>1613</v>
      </c>
      <c r="L297" s="2132">
        <v>132683961</v>
      </c>
      <c r="M297" s="2134" t="s">
        <v>1614</v>
      </c>
      <c r="N297" s="2135" t="s">
        <v>1618</v>
      </c>
      <c r="O297" s="2132">
        <v>1206010002</v>
      </c>
      <c r="P297" s="2134" t="s">
        <v>1476</v>
      </c>
      <c r="Q297" s="2136">
        <v>79910.64</v>
      </c>
      <c r="R297" s="271"/>
    </row>
    <row r="298" spans="1:18" ht="15.75" x14ac:dyDescent="0.25">
      <c r="A298" s="2128">
        <v>10</v>
      </c>
      <c r="B298" s="2128">
        <v>100</v>
      </c>
      <c r="C298" s="2128">
        <v>12</v>
      </c>
      <c r="D298" s="2129" t="s">
        <v>1469</v>
      </c>
      <c r="E298" s="2129" t="s">
        <v>483</v>
      </c>
      <c r="F298" s="2129" t="s">
        <v>1470</v>
      </c>
      <c r="G298" s="2128" t="s">
        <v>1612</v>
      </c>
      <c r="H298" s="2130">
        <v>45190</v>
      </c>
      <c r="I298" s="2132">
        <v>10722</v>
      </c>
      <c r="J298" s="2132">
        <v>59</v>
      </c>
      <c r="K298" s="2133" t="s">
        <v>1613</v>
      </c>
      <c r="L298" s="2132">
        <v>132683961</v>
      </c>
      <c r="M298" s="2134" t="s">
        <v>1614</v>
      </c>
      <c r="N298" s="2135" t="s">
        <v>1618</v>
      </c>
      <c r="O298" s="2132">
        <v>1206010002</v>
      </c>
      <c r="P298" s="2134" t="s">
        <v>1476</v>
      </c>
      <c r="Q298" s="2136">
        <v>79910.64</v>
      </c>
      <c r="R298" s="271"/>
    </row>
    <row r="299" spans="1:18" ht="15.75" x14ac:dyDescent="0.25">
      <c r="A299" s="2128">
        <v>10</v>
      </c>
      <c r="B299" s="2128">
        <v>100</v>
      </c>
      <c r="C299" s="2128">
        <v>12</v>
      </c>
      <c r="D299" s="2129" t="s">
        <v>1469</v>
      </c>
      <c r="E299" s="2129" t="s">
        <v>483</v>
      </c>
      <c r="F299" s="2129" t="s">
        <v>1470</v>
      </c>
      <c r="G299" s="2128" t="s">
        <v>1612</v>
      </c>
      <c r="H299" s="2130">
        <v>45190</v>
      </c>
      <c r="I299" s="2132">
        <v>10710</v>
      </c>
      <c r="J299" s="2132">
        <v>60</v>
      </c>
      <c r="K299" s="2133" t="s">
        <v>1613</v>
      </c>
      <c r="L299" s="2132">
        <v>132683961</v>
      </c>
      <c r="M299" s="2134" t="s">
        <v>1614</v>
      </c>
      <c r="N299" s="2135" t="s">
        <v>1618</v>
      </c>
      <c r="O299" s="2132">
        <v>1206010002</v>
      </c>
      <c r="P299" s="2134" t="s">
        <v>1476</v>
      </c>
      <c r="Q299" s="2136">
        <v>79910.64</v>
      </c>
      <c r="R299" s="271"/>
    </row>
    <row r="300" spans="1:18" ht="15.75" x14ac:dyDescent="0.25">
      <c r="A300" s="2128">
        <v>10</v>
      </c>
      <c r="B300" s="2128">
        <v>100</v>
      </c>
      <c r="C300" s="2128">
        <v>12</v>
      </c>
      <c r="D300" s="2129" t="s">
        <v>1469</v>
      </c>
      <c r="E300" s="2129" t="s">
        <v>483</v>
      </c>
      <c r="F300" s="2129" t="s">
        <v>1470</v>
      </c>
      <c r="G300" s="2128" t="s">
        <v>1612</v>
      </c>
      <c r="H300" s="2130">
        <v>45190</v>
      </c>
      <c r="I300" s="2132">
        <v>10749</v>
      </c>
      <c r="J300" s="2132">
        <v>61</v>
      </c>
      <c r="K300" s="2133" t="s">
        <v>1613</v>
      </c>
      <c r="L300" s="2132">
        <v>132683961</v>
      </c>
      <c r="M300" s="2134" t="s">
        <v>1614</v>
      </c>
      <c r="N300" s="2135" t="s">
        <v>1618</v>
      </c>
      <c r="O300" s="2132">
        <v>1206010002</v>
      </c>
      <c r="P300" s="2134" t="s">
        <v>1476</v>
      </c>
      <c r="Q300" s="2136">
        <v>79910.64</v>
      </c>
      <c r="R300" s="271"/>
    </row>
    <row r="301" spans="1:18" ht="15.75" x14ac:dyDescent="0.25">
      <c r="A301" s="2128">
        <v>10</v>
      </c>
      <c r="B301" s="2128">
        <v>100</v>
      </c>
      <c r="C301" s="2128">
        <v>12</v>
      </c>
      <c r="D301" s="2129" t="s">
        <v>1469</v>
      </c>
      <c r="E301" s="2129" t="s">
        <v>483</v>
      </c>
      <c r="F301" s="2129" t="s">
        <v>1470</v>
      </c>
      <c r="G301" s="2128" t="s">
        <v>1612</v>
      </c>
      <c r="H301" s="2130">
        <v>45190</v>
      </c>
      <c r="I301" s="2132">
        <v>10738</v>
      </c>
      <c r="J301" s="2132">
        <v>62</v>
      </c>
      <c r="K301" s="2133" t="s">
        <v>1613</v>
      </c>
      <c r="L301" s="2132">
        <v>132683961</v>
      </c>
      <c r="M301" s="2134" t="s">
        <v>1614</v>
      </c>
      <c r="N301" s="2135" t="s">
        <v>1618</v>
      </c>
      <c r="O301" s="2132">
        <v>1206010002</v>
      </c>
      <c r="P301" s="2134" t="s">
        <v>1476</v>
      </c>
      <c r="Q301" s="2136">
        <v>79910.64</v>
      </c>
      <c r="R301" s="271"/>
    </row>
    <row r="302" spans="1:18" ht="15.75" x14ac:dyDescent="0.25">
      <c r="A302" s="2128">
        <v>10</v>
      </c>
      <c r="B302" s="2128">
        <v>100</v>
      </c>
      <c r="C302" s="2128">
        <v>12</v>
      </c>
      <c r="D302" s="2129" t="s">
        <v>1469</v>
      </c>
      <c r="E302" s="2129" t="s">
        <v>483</v>
      </c>
      <c r="F302" s="2129" t="s">
        <v>1470</v>
      </c>
      <c r="G302" s="2128" t="s">
        <v>1612</v>
      </c>
      <c r="H302" s="2130">
        <v>45190</v>
      </c>
      <c r="I302" s="2132">
        <v>10791</v>
      </c>
      <c r="J302" s="2132">
        <v>63</v>
      </c>
      <c r="K302" s="2133" t="s">
        <v>1613</v>
      </c>
      <c r="L302" s="2132">
        <v>132683961</v>
      </c>
      <c r="M302" s="2134" t="s">
        <v>1614</v>
      </c>
      <c r="N302" s="2135" t="s">
        <v>1618</v>
      </c>
      <c r="O302" s="2132">
        <v>1206010002</v>
      </c>
      <c r="P302" s="2134" t="s">
        <v>1476</v>
      </c>
      <c r="Q302" s="2136">
        <v>79910.64</v>
      </c>
      <c r="R302" s="271"/>
    </row>
    <row r="303" spans="1:18" ht="15.75" x14ac:dyDescent="0.25">
      <c r="A303" s="2128">
        <v>10</v>
      </c>
      <c r="B303" s="2128">
        <v>100</v>
      </c>
      <c r="C303" s="2128">
        <v>12</v>
      </c>
      <c r="D303" s="2129" t="s">
        <v>1469</v>
      </c>
      <c r="E303" s="2129" t="s">
        <v>483</v>
      </c>
      <c r="F303" s="2129" t="s">
        <v>1470</v>
      </c>
      <c r="G303" s="2128" t="s">
        <v>1612</v>
      </c>
      <c r="H303" s="2130">
        <v>45190</v>
      </c>
      <c r="I303" s="2132">
        <v>10711</v>
      </c>
      <c r="J303" s="2132">
        <v>64</v>
      </c>
      <c r="K303" s="2133" t="s">
        <v>1613</v>
      </c>
      <c r="L303" s="2132">
        <v>132683961</v>
      </c>
      <c r="M303" s="2134" t="s">
        <v>1614</v>
      </c>
      <c r="N303" s="2135" t="s">
        <v>1618</v>
      </c>
      <c r="O303" s="2132">
        <v>1206010002</v>
      </c>
      <c r="P303" s="2134" t="s">
        <v>1476</v>
      </c>
      <c r="Q303" s="2136">
        <v>79910.64</v>
      </c>
      <c r="R303" s="271"/>
    </row>
    <row r="304" spans="1:18" ht="15.75" x14ac:dyDescent="0.25">
      <c r="A304" s="2128">
        <v>10</v>
      </c>
      <c r="B304" s="2128">
        <v>100</v>
      </c>
      <c r="C304" s="2128">
        <v>12</v>
      </c>
      <c r="D304" s="2129" t="s">
        <v>1469</v>
      </c>
      <c r="E304" s="2129" t="s">
        <v>483</v>
      </c>
      <c r="F304" s="2129" t="s">
        <v>1470</v>
      </c>
      <c r="G304" s="2128" t="s">
        <v>1612</v>
      </c>
      <c r="H304" s="2130">
        <v>45190</v>
      </c>
      <c r="I304" s="2132">
        <v>10770</v>
      </c>
      <c r="J304" s="2132">
        <v>65</v>
      </c>
      <c r="K304" s="2133" t="s">
        <v>1613</v>
      </c>
      <c r="L304" s="2132">
        <v>132683961</v>
      </c>
      <c r="M304" s="2134" t="s">
        <v>1614</v>
      </c>
      <c r="N304" s="2135" t="s">
        <v>1618</v>
      </c>
      <c r="O304" s="2132">
        <v>1206010002</v>
      </c>
      <c r="P304" s="2134" t="s">
        <v>1476</v>
      </c>
      <c r="Q304" s="2136">
        <v>79910.64</v>
      </c>
      <c r="R304" s="271"/>
    </row>
    <row r="305" spans="1:18" ht="15.75" x14ac:dyDescent="0.25">
      <c r="A305" s="2128">
        <v>10</v>
      </c>
      <c r="B305" s="2128">
        <v>100</v>
      </c>
      <c r="C305" s="2128">
        <v>12</v>
      </c>
      <c r="D305" s="2129" t="s">
        <v>1469</v>
      </c>
      <c r="E305" s="2129" t="s">
        <v>483</v>
      </c>
      <c r="F305" s="2129" t="s">
        <v>1470</v>
      </c>
      <c r="G305" s="2128" t="s">
        <v>1612</v>
      </c>
      <c r="H305" s="2130">
        <v>45190</v>
      </c>
      <c r="I305" s="2132">
        <v>10759</v>
      </c>
      <c r="J305" s="2132">
        <v>66</v>
      </c>
      <c r="K305" s="2133" t="s">
        <v>1613</v>
      </c>
      <c r="L305" s="2132">
        <v>132683961</v>
      </c>
      <c r="M305" s="2134" t="s">
        <v>1614</v>
      </c>
      <c r="N305" s="2135" t="s">
        <v>1618</v>
      </c>
      <c r="O305" s="2132">
        <v>1206010002</v>
      </c>
      <c r="P305" s="2134" t="s">
        <v>1476</v>
      </c>
      <c r="Q305" s="2136">
        <v>79910.64</v>
      </c>
      <c r="R305" s="271"/>
    </row>
    <row r="306" spans="1:18" ht="15.75" x14ac:dyDescent="0.25">
      <c r="A306" s="2128">
        <v>10</v>
      </c>
      <c r="B306" s="2128">
        <v>100</v>
      </c>
      <c r="C306" s="2128">
        <v>12</v>
      </c>
      <c r="D306" s="2129" t="s">
        <v>1469</v>
      </c>
      <c r="E306" s="2129" t="s">
        <v>483</v>
      </c>
      <c r="F306" s="2129" t="s">
        <v>1470</v>
      </c>
      <c r="G306" s="2128" t="s">
        <v>1612</v>
      </c>
      <c r="H306" s="2130">
        <v>45190</v>
      </c>
      <c r="I306" s="2132">
        <v>10753</v>
      </c>
      <c r="J306" s="2132">
        <v>67</v>
      </c>
      <c r="K306" s="2133" t="s">
        <v>1613</v>
      </c>
      <c r="L306" s="2132">
        <v>132683961</v>
      </c>
      <c r="M306" s="2134" t="s">
        <v>1614</v>
      </c>
      <c r="N306" s="2135" t="s">
        <v>1618</v>
      </c>
      <c r="O306" s="2132">
        <v>1206010002</v>
      </c>
      <c r="P306" s="2134" t="s">
        <v>1476</v>
      </c>
      <c r="Q306" s="2136">
        <v>79910.64</v>
      </c>
      <c r="R306" s="271"/>
    </row>
    <row r="307" spans="1:18" ht="15.75" x14ac:dyDescent="0.25">
      <c r="A307" s="2128">
        <v>10</v>
      </c>
      <c r="B307" s="2128">
        <v>100</v>
      </c>
      <c r="C307" s="2128">
        <v>12</v>
      </c>
      <c r="D307" s="2129" t="s">
        <v>1469</v>
      </c>
      <c r="E307" s="2129" t="s">
        <v>483</v>
      </c>
      <c r="F307" s="2129" t="s">
        <v>1470</v>
      </c>
      <c r="G307" s="2128" t="s">
        <v>1612</v>
      </c>
      <c r="H307" s="2130">
        <v>45190</v>
      </c>
      <c r="I307" s="2132">
        <v>10642</v>
      </c>
      <c r="J307" s="2132">
        <v>68</v>
      </c>
      <c r="K307" s="2133" t="s">
        <v>1613</v>
      </c>
      <c r="L307" s="2132">
        <v>132683961</v>
      </c>
      <c r="M307" s="2134" t="s">
        <v>1614</v>
      </c>
      <c r="N307" s="2135" t="s">
        <v>1618</v>
      </c>
      <c r="O307" s="2132">
        <v>1206010002</v>
      </c>
      <c r="P307" s="2134" t="s">
        <v>1476</v>
      </c>
      <c r="Q307" s="2136">
        <v>79910.64</v>
      </c>
      <c r="R307" s="271"/>
    </row>
    <row r="308" spans="1:18" ht="15.75" x14ac:dyDescent="0.25">
      <c r="A308" s="2128">
        <v>10</v>
      </c>
      <c r="B308" s="2128">
        <v>100</v>
      </c>
      <c r="C308" s="2128">
        <v>12</v>
      </c>
      <c r="D308" s="2129" t="s">
        <v>1469</v>
      </c>
      <c r="E308" s="2129" t="s">
        <v>483</v>
      </c>
      <c r="F308" s="2129" t="s">
        <v>1470</v>
      </c>
      <c r="G308" s="2128" t="s">
        <v>1612</v>
      </c>
      <c r="H308" s="2130">
        <v>45190</v>
      </c>
      <c r="I308" s="2132">
        <v>10644</v>
      </c>
      <c r="J308" s="2132">
        <v>69</v>
      </c>
      <c r="K308" s="2133" t="s">
        <v>1613</v>
      </c>
      <c r="L308" s="2132">
        <v>132683961</v>
      </c>
      <c r="M308" s="2134" t="s">
        <v>1614</v>
      </c>
      <c r="N308" s="2135" t="s">
        <v>1618</v>
      </c>
      <c r="O308" s="2132">
        <v>1206010002</v>
      </c>
      <c r="P308" s="2134" t="s">
        <v>1476</v>
      </c>
      <c r="Q308" s="2136">
        <v>79910.64</v>
      </c>
      <c r="R308" s="271"/>
    </row>
    <row r="309" spans="1:18" ht="15.75" x14ac:dyDescent="0.25">
      <c r="A309" s="2128">
        <v>10</v>
      </c>
      <c r="B309" s="2128">
        <v>100</v>
      </c>
      <c r="C309" s="2128">
        <v>12</v>
      </c>
      <c r="D309" s="2129" t="s">
        <v>1469</v>
      </c>
      <c r="E309" s="2129" t="s">
        <v>483</v>
      </c>
      <c r="F309" s="2129" t="s">
        <v>1470</v>
      </c>
      <c r="G309" s="2128" t="s">
        <v>1612</v>
      </c>
      <c r="H309" s="2130">
        <v>45190</v>
      </c>
      <c r="I309" s="2132">
        <v>10725</v>
      </c>
      <c r="J309" s="2132">
        <v>70</v>
      </c>
      <c r="K309" s="2133" t="s">
        <v>1613</v>
      </c>
      <c r="L309" s="2132">
        <v>132683961</v>
      </c>
      <c r="M309" s="2134" t="s">
        <v>1614</v>
      </c>
      <c r="N309" s="2135" t="s">
        <v>1618</v>
      </c>
      <c r="O309" s="2132">
        <v>1206010002</v>
      </c>
      <c r="P309" s="2134" t="s">
        <v>1476</v>
      </c>
      <c r="Q309" s="2136">
        <v>79910.64</v>
      </c>
      <c r="R309" s="271"/>
    </row>
    <row r="310" spans="1:18" ht="15.75" x14ac:dyDescent="0.25">
      <c r="A310" s="2128">
        <v>10</v>
      </c>
      <c r="B310" s="2128">
        <v>100</v>
      </c>
      <c r="C310" s="2128">
        <v>12</v>
      </c>
      <c r="D310" s="2129" t="s">
        <v>1469</v>
      </c>
      <c r="E310" s="2129" t="s">
        <v>483</v>
      </c>
      <c r="F310" s="2129" t="s">
        <v>1470</v>
      </c>
      <c r="G310" s="2128" t="s">
        <v>1612</v>
      </c>
      <c r="H310" s="2130">
        <v>45190</v>
      </c>
      <c r="I310" s="2132">
        <v>10655</v>
      </c>
      <c r="J310" s="2132">
        <v>71</v>
      </c>
      <c r="K310" s="2133" t="s">
        <v>1613</v>
      </c>
      <c r="L310" s="2132">
        <v>132683961</v>
      </c>
      <c r="M310" s="2134" t="s">
        <v>1614</v>
      </c>
      <c r="N310" s="2135" t="s">
        <v>1618</v>
      </c>
      <c r="O310" s="2132">
        <v>1206010002</v>
      </c>
      <c r="P310" s="2134" t="s">
        <v>1476</v>
      </c>
      <c r="Q310" s="2136">
        <v>79910.64</v>
      </c>
      <c r="R310" s="271"/>
    </row>
    <row r="311" spans="1:18" ht="15.75" x14ac:dyDescent="0.25">
      <c r="A311" s="2128">
        <v>10</v>
      </c>
      <c r="B311" s="2128">
        <v>100</v>
      </c>
      <c r="C311" s="2128">
        <v>12</v>
      </c>
      <c r="D311" s="2129" t="s">
        <v>1469</v>
      </c>
      <c r="E311" s="2129" t="s">
        <v>483</v>
      </c>
      <c r="F311" s="2129" t="s">
        <v>1470</v>
      </c>
      <c r="G311" s="2128" t="s">
        <v>1612</v>
      </c>
      <c r="H311" s="2130">
        <v>45190</v>
      </c>
      <c r="I311" s="2132">
        <v>10648</v>
      </c>
      <c r="J311" s="2132">
        <v>72</v>
      </c>
      <c r="K311" s="2133" t="s">
        <v>1613</v>
      </c>
      <c r="L311" s="2132">
        <v>132683961</v>
      </c>
      <c r="M311" s="2134" t="s">
        <v>1614</v>
      </c>
      <c r="N311" s="2135" t="s">
        <v>1618</v>
      </c>
      <c r="O311" s="2132">
        <v>1206010002</v>
      </c>
      <c r="P311" s="2134" t="s">
        <v>1476</v>
      </c>
      <c r="Q311" s="2136">
        <v>79910.64</v>
      </c>
      <c r="R311" s="271"/>
    </row>
    <row r="312" spans="1:18" ht="15.75" x14ac:dyDescent="0.25">
      <c r="A312" s="2128">
        <v>10</v>
      </c>
      <c r="B312" s="2128">
        <v>100</v>
      </c>
      <c r="C312" s="2128">
        <v>12</v>
      </c>
      <c r="D312" s="2129" t="s">
        <v>1469</v>
      </c>
      <c r="E312" s="2129" t="s">
        <v>483</v>
      </c>
      <c r="F312" s="2129" t="s">
        <v>1470</v>
      </c>
      <c r="G312" s="2128" t="s">
        <v>1612</v>
      </c>
      <c r="H312" s="2130">
        <v>45190</v>
      </c>
      <c r="I312" s="2132">
        <v>10664</v>
      </c>
      <c r="J312" s="2132">
        <v>73</v>
      </c>
      <c r="K312" s="2133" t="s">
        <v>1613</v>
      </c>
      <c r="L312" s="2132">
        <v>132683961</v>
      </c>
      <c r="M312" s="2134" t="s">
        <v>1614</v>
      </c>
      <c r="N312" s="2135" t="s">
        <v>1618</v>
      </c>
      <c r="O312" s="2132">
        <v>1206010002</v>
      </c>
      <c r="P312" s="2134" t="s">
        <v>1476</v>
      </c>
      <c r="Q312" s="2136">
        <v>79910.64</v>
      </c>
      <c r="R312" s="271"/>
    </row>
    <row r="313" spans="1:18" ht="15.75" x14ac:dyDescent="0.25">
      <c r="A313" s="2128">
        <v>10</v>
      </c>
      <c r="B313" s="2128">
        <v>100</v>
      </c>
      <c r="C313" s="2128">
        <v>12</v>
      </c>
      <c r="D313" s="2129" t="s">
        <v>1469</v>
      </c>
      <c r="E313" s="2129" t="s">
        <v>483</v>
      </c>
      <c r="F313" s="2129" t="s">
        <v>1470</v>
      </c>
      <c r="G313" s="2128" t="s">
        <v>1612</v>
      </c>
      <c r="H313" s="2130">
        <v>45190</v>
      </c>
      <c r="I313" s="2132">
        <v>10734</v>
      </c>
      <c r="J313" s="2132">
        <v>74</v>
      </c>
      <c r="K313" s="2133" t="s">
        <v>1613</v>
      </c>
      <c r="L313" s="2132">
        <v>132683961</v>
      </c>
      <c r="M313" s="2134" t="s">
        <v>1614</v>
      </c>
      <c r="N313" s="2135" t="s">
        <v>1618</v>
      </c>
      <c r="O313" s="2132">
        <v>1206010002</v>
      </c>
      <c r="P313" s="2134" t="s">
        <v>1476</v>
      </c>
      <c r="Q313" s="2136">
        <v>79910.64</v>
      </c>
      <c r="R313" s="271"/>
    </row>
    <row r="314" spans="1:18" ht="15.75" x14ac:dyDescent="0.25">
      <c r="A314" s="2128">
        <v>10</v>
      </c>
      <c r="B314" s="2128">
        <v>100</v>
      </c>
      <c r="C314" s="2128">
        <v>12</v>
      </c>
      <c r="D314" s="2129" t="s">
        <v>1469</v>
      </c>
      <c r="E314" s="2129" t="s">
        <v>483</v>
      </c>
      <c r="F314" s="2129" t="s">
        <v>1470</v>
      </c>
      <c r="G314" s="2128" t="s">
        <v>1612</v>
      </c>
      <c r="H314" s="2130">
        <v>45190</v>
      </c>
      <c r="I314" s="2132">
        <v>10786</v>
      </c>
      <c r="J314" s="2132">
        <v>75</v>
      </c>
      <c r="K314" s="2133" t="s">
        <v>1613</v>
      </c>
      <c r="L314" s="2132">
        <v>132683961</v>
      </c>
      <c r="M314" s="2134" t="s">
        <v>1614</v>
      </c>
      <c r="N314" s="2135" t="s">
        <v>1618</v>
      </c>
      <c r="O314" s="2132">
        <v>1206010002</v>
      </c>
      <c r="P314" s="2134" t="s">
        <v>1476</v>
      </c>
      <c r="Q314" s="2136">
        <v>79910.64</v>
      </c>
      <c r="R314" s="271"/>
    </row>
    <row r="315" spans="1:18" ht="15.75" x14ac:dyDescent="0.25">
      <c r="A315" s="2128">
        <v>10</v>
      </c>
      <c r="B315" s="2128">
        <v>100</v>
      </c>
      <c r="C315" s="2128">
        <v>12</v>
      </c>
      <c r="D315" s="2129" t="s">
        <v>1469</v>
      </c>
      <c r="E315" s="2129" t="s">
        <v>483</v>
      </c>
      <c r="F315" s="2129" t="s">
        <v>1470</v>
      </c>
      <c r="G315" s="2128" t="s">
        <v>1612</v>
      </c>
      <c r="H315" s="2130">
        <v>45190</v>
      </c>
      <c r="I315" s="2132">
        <v>10645</v>
      </c>
      <c r="J315" s="2132">
        <v>76</v>
      </c>
      <c r="K315" s="2133" t="s">
        <v>1613</v>
      </c>
      <c r="L315" s="2132">
        <v>132683961</v>
      </c>
      <c r="M315" s="2134" t="s">
        <v>1614</v>
      </c>
      <c r="N315" s="2135" t="s">
        <v>1618</v>
      </c>
      <c r="O315" s="2132">
        <v>1206010002</v>
      </c>
      <c r="P315" s="2134" t="s">
        <v>1476</v>
      </c>
      <c r="Q315" s="2136">
        <v>79910.64</v>
      </c>
      <c r="R315" s="271"/>
    </row>
    <row r="316" spans="1:18" ht="15.75" x14ac:dyDescent="0.25">
      <c r="A316" s="2128">
        <v>10</v>
      </c>
      <c r="B316" s="2128">
        <v>100</v>
      </c>
      <c r="C316" s="2128">
        <v>12</v>
      </c>
      <c r="D316" s="2129" t="s">
        <v>1469</v>
      </c>
      <c r="E316" s="2129" t="s">
        <v>483</v>
      </c>
      <c r="F316" s="2129" t="s">
        <v>1470</v>
      </c>
      <c r="G316" s="2128" t="s">
        <v>1612</v>
      </c>
      <c r="H316" s="2130">
        <v>45190</v>
      </c>
      <c r="I316" s="2132">
        <v>10679</v>
      </c>
      <c r="J316" s="2132">
        <v>77</v>
      </c>
      <c r="K316" s="2133" t="s">
        <v>1613</v>
      </c>
      <c r="L316" s="2132">
        <v>132683961</v>
      </c>
      <c r="M316" s="2134" t="s">
        <v>1614</v>
      </c>
      <c r="N316" s="2135" t="s">
        <v>1618</v>
      </c>
      <c r="O316" s="2132">
        <v>1206010002</v>
      </c>
      <c r="P316" s="2134" t="s">
        <v>1476</v>
      </c>
      <c r="Q316" s="2136">
        <v>79910.64</v>
      </c>
      <c r="R316" s="271"/>
    </row>
    <row r="317" spans="1:18" ht="15.75" x14ac:dyDescent="0.25">
      <c r="A317" s="2128">
        <v>10</v>
      </c>
      <c r="B317" s="2128">
        <v>100</v>
      </c>
      <c r="C317" s="2128">
        <v>12</v>
      </c>
      <c r="D317" s="2129" t="s">
        <v>1469</v>
      </c>
      <c r="E317" s="2129" t="s">
        <v>483</v>
      </c>
      <c r="F317" s="2129" t="s">
        <v>1470</v>
      </c>
      <c r="G317" s="2128" t="s">
        <v>1612</v>
      </c>
      <c r="H317" s="2130">
        <v>45190</v>
      </c>
      <c r="I317" s="2132">
        <v>10752</v>
      </c>
      <c r="J317" s="2132">
        <v>78</v>
      </c>
      <c r="K317" s="2133" t="s">
        <v>1613</v>
      </c>
      <c r="L317" s="2132">
        <v>132683961</v>
      </c>
      <c r="M317" s="2134" t="s">
        <v>1614</v>
      </c>
      <c r="N317" s="2135" t="s">
        <v>1618</v>
      </c>
      <c r="O317" s="2132">
        <v>1206010002</v>
      </c>
      <c r="P317" s="2134" t="s">
        <v>1476</v>
      </c>
      <c r="Q317" s="2136">
        <v>79910.64</v>
      </c>
      <c r="R317" s="271"/>
    </row>
    <row r="318" spans="1:18" ht="15.75" x14ac:dyDescent="0.25">
      <c r="A318" s="2128">
        <v>10</v>
      </c>
      <c r="B318" s="2128">
        <v>100</v>
      </c>
      <c r="C318" s="2128">
        <v>12</v>
      </c>
      <c r="D318" s="2129" t="s">
        <v>1469</v>
      </c>
      <c r="E318" s="2129" t="s">
        <v>483</v>
      </c>
      <c r="F318" s="2129" t="s">
        <v>1470</v>
      </c>
      <c r="G318" s="2128" t="s">
        <v>1612</v>
      </c>
      <c r="H318" s="2130">
        <v>45190</v>
      </c>
      <c r="I318" s="2132">
        <v>10755</v>
      </c>
      <c r="J318" s="2132">
        <v>79</v>
      </c>
      <c r="K318" s="2133" t="s">
        <v>1613</v>
      </c>
      <c r="L318" s="2132">
        <v>132683961</v>
      </c>
      <c r="M318" s="2134" t="s">
        <v>1614</v>
      </c>
      <c r="N318" s="2135" t="s">
        <v>1618</v>
      </c>
      <c r="O318" s="2132">
        <v>1206010002</v>
      </c>
      <c r="P318" s="2134" t="s">
        <v>1476</v>
      </c>
      <c r="Q318" s="2136">
        <v>79910.64</v>
      </c>
      <c r="R318" s="271"/>
    </row>
    <row r="319" spans="1:18" ht="15.75" x14ac:dyDescent="0.25">
      <c r="A319" s="2128">
        <v>10</v>
      </c>
      <c r="B319" s="2128">
        <v>100</v>
      </c>
      <c r="C319" s="2128">
        <v>12</v>
      </c>
      <c r="D319" s="2129" t="s">
        <v>1469</v>
      </c>
      <c r="E319" s="2129" t="s">
        <v>483</v>
      </c>
      <c r="F319" s="2129" t="s">
        <v>1470</v>
      </c>
      <c r="G319" s="2128" t="s">
        <v>1612</v>
      </c>
      <c r="H319" s="2130">
        <v>45190</v>
      </c>
      <c r="I319" s="2132">
        <v>10657</v>
      </c>
      <c r="J319" s="2132">
        <v>80</v>
      </c>
      <c r="K319" s="2133" t="s">
        <v>1613</v>
      </c>
      <c r="L319" s="2132">
        <v>132683961</v>
      </c>
      <c r="M319" s="2134" t="s">
        <v>1614</v>
      </c>
      <c r="N319" s="2135" t="s">
        <v>1618</v>
      </c>
      <c r="O319" s="2132">
        <v>1206010002</v>
      </c>
      <c r="P319" s="2134" t="s">
        <v>1476</v>
      </c>
      <c r="Q319" s="2136">
        <v>79910.64</v>
      </c>
      <c r="R319" s="271"/>
    </row>
    <row r="320" spans="1:18" ht="15.75" x14ac:dyDescent="0.25">
      <c r="A320" s="2128">
        <v>10</v>
      </c>
      <c r="B320" s="2128">
        <v>100</v>
      </c>
      <c r="C320" s="2128">
        <v>12</v>
      </c>
      <c r="D320" s="2129" t="s">
        <v>1469</v>
      </c>
      <c r="E320" s="2129" t="s">
        <v>483</v>
      </c>
      <c r="F320" s="2129" t="s">
        <v>1470</v>
      </c>
      <c r="G320" s="2128" t="s">
        <v>1612</v>
      </c>
      <c r="H320" s="2130">
        <v>45190</v>
      </c>
      <c r="I320" s="2132">
        <v>10672</v>
      </c>
      <c r="J320" s="2132">
        <v>81</v>
      </c>
      <c r="K320" s="2133" t="s">
        <v>1613</v>
      </c>
      <c r="L320" s="2132">
        <v>132683961</v>
      </c>
      <c r="M320" s="2134" t="s">
        <v>1614</v>
      </c>
      <c r="N320" s="2135" t="s">
        <v>1618</v>
      </c>
      <c r="O320" s="2132">
        <v>1206010002</v>
      </c>
      <c r="P320" s="2134" t="s">
        <v>1476</v>
      </c>
      <c r="Q320" s="2136">
        <v>79910.64</v>
      </c>
      <c r="R320" s="271"/>
    </row>
    <row r="321" spans="1:18" ht="15.75" x14ac:dyDescent="0.25">
      <c r="A321" s="2128">
        <v>10</v>
      </c>
      <c r="B321" s="2128">
        <v>100</v>
      </c>
      <c r="C321" s="2128">
        <v>12</v>
      </c>
      <c r="D321" s="2129" t="s">
        <v>1469</v>
      </c>
      <c r="E321" s="2129" t="s">
        <v>483</v>
      </c>
      <c r="F321" s="2129" t="s">
        <v>1470</v>
      </c>
      <c r="G321" s="2128" t="s">
        <v>1612</v>
      </c>
      <c r="H321" s="2130">
        <v>45190</v>
      </c>
      <c r="I321" s="2132">
        <v>10704</v>
      </c>
      <c r="J321" s="2132">
        <v>82</v>
      </c>
      <c r="K321" s="2133" t="s">
        <v>1613</v>
      </c>
      <c r="L321" s="2132">
        <v>132683961</v>
      </c>
      <c r="M321" s="2134" t="s">
        <v>1614</v>
      </c>
      <c r="N321" s="2135" t="s">
        <v>1618</v>
      </c>
      <c r="O321" s="2132">
        <v>1206010002</v>
      </c>
      <c r="P321" s="2134" t="s">
        <v>1476</v>
      </c>
      <c r="Q321" s="2136">
        <v>79910.64</v>
      </c>
      <c r="R321" s="271"/>
    </row>
    <row r="322" spans="1:18" ht="15.75" x14ac:dyDescent="0.25">
      <c r="A322" s="2128">
        <v>10</v>
      </c>
      <c r="B322" s="2128">
        <v>100</v>
      </c>
      <c r="C322" s="2128">
        <v>12</v>
      </c>
      <c r="D322" s="2129" t="s">
        <v>1469</v>
      </c>
      <c r="E322" s="2129" t="s">
        <v>483</v>
      </c>
      <c r="F322" s="2129" t="s">
        <v>1470</v>
      </c>
      <c r="G322" s="2128" t="s">
        <v>1612</v>
      </c>
      <c r="H322" s="2130">
        <v>45190</v>
      </c>
      <c r="I322" s="2132">
        <v>10659</v>
      </c>
      <c r="J322" s="2132">
        <v>83</v>
      </c>
      <c r="K322" s="2133" t="s">
        <v>1613</v>
      </c>
      <c r="L322" s="2132">
        <v>132683961</v>
      </c>
      <c r="M322" s="2134" t="s">
        <v>1614</v>
      </c>
      <c r="N322" s="2135" t="s">
        <v>1618</v>
      </c>
      <c r="O322" s="2132">
        <v>1206010002</v>
      </c>
      <c r="P322" s="2134" t="s">
        <v>1476</v>
      </c>
      <c r="Q322" s="2136">
        <v>79910.64</v>
      </c>
      <c r="R322" s="271"/>
    </row>
    <row r="323" spans="1:18" ht="15.75" x14ac:dyDescent="0.25">
      <c r="A323" s="2128">
        <v>10</v>
      </c>
      <c r="B323" s="2128">
        <v>100</v>
      </c>
      <c r="C323" s="2128">
        <v>12</v>
      </c>
      <c r="D323" s="2129" t="s">
        <v>1469</v>
      </c>
      <c r="E323" s="2129" t="s">
        <v>483</v>
      </c>
      <c r="F323" s="2129" t="s">
        <v>1470</v>
      </c>
      <c r="G323" s="2128" t="s">
        <v>1612</v>
      </c>
      <c r="H323" s="2130">
        <v>45190</v>
      </c>
      <c r="I323" s="2132">
        <v>10671</v>
      </c>
      <c r="J323" s="2132">
        <v>84</v>
      </c>
      <c r="K323" s="2133" t="s">
        <v>1613</v>
      </c>
      <c r="L323" s="2132">
        <v>132683961</v>
      </c>
      <c r="M323" s="2134" t="s">
        <v>1614</v>
      </c>
      <c r="N323" s="2135" t="s">
        <v>1618</v>
      </c>
      <c r="O323" s="2132">
        <v>1206010002</v>
      </c>
      <c r="P323" s="2134" t="s">
        <v>1476</v>
      </c>
      <c r="Q323" s="2136">
        <v>79910.64</v>
      </c>
      <c r="R323" s="271"/>
    </row>
    <row r="324" spans="1:18" ht="15.75" x14ac:dyDescent="0.25">
      <c r="A324" s="2128">
        <v>10</v>
      </c>
      <c r="B324" s="2128">
        <v>100</v>
      </c>
      <c r="C324" s="2128">
        <v>12</v>
      </c>
      <c r="D324" s="2129" t="s">
        <v>1469</v>
      </c>
      <c r="E324" s="2129" t="s">
        <v>483</v>
      </c>
      <c r="F324" s="2129" t="s">
        <v>1470</v>
      </c>
      <c r="G324" s="2128" t="s">
        <v>1612</v>
      </c>
      <c r="H324" s="2130">
        <v>45190</v>
      </c>
      <c r="I324" s="2132">
        <v>10658</v>
      </c>
      <c r="J324" s="2132">
        <v>85</v>
      </c>
      <c r="K324" s="2133" t="s">
        <v>1613</v>
      </c>
      <c r="L324" s="2132">
        <v>132683961</v>
      </c>
      <c r="M324" s="2134" t="s">
        <v>1614</v>
      </c>
      <c r="N324" s="2135" t="s">
        <v>1618</v>
      </c>
      <c r="O324" s="2132">
        <v>1206010002</v>
      </c>
      <c r="P324" s="2134" t="s">
        <v>1476</v>
      </c>
      <c r="Q324" s="2136">
        <v>79910.64</v>
      </c>
      <c r="R324" s="271"/>
    </row>
    <row r="325" spans="1:18" ht="15.75" x14ac:dyDescent="0.25">
      <c r="A325" s="2128">
        <v>10</v>
      </c>
      <c r="B325" s="2128">
        <v>100</v>
      </c>
      <c r="C325" s="2128">
        <v>12</v>
      </c>
      <c r="D325" s="2129" t="s">
        <v>1469</v>
      </c>
      <c r="E325" s="2129" t="s">
        <v>483</v>
      </c>
      <c r="F325" s="2129" t="s">
        <v>1470</v>
      </c>
      <c r="G325" s="2128" t="s">
        <v>1612</v>
      </c>
      <c r="H325" s="2130">
        <v>45190</v>
      </c>
      <c r="I325" s="2132">
        <v>10737</v>
      </c>
      <c r="J325" s="2132">
        <v>86</v>
      </c>
      <c r="K325" s="2133" t="s">
        <v>1613</v>
      </c>
      <c r="L325" s="2132">
        <v>132683961</v>
      </c>
      <c r="M325" s="2134" t="s">
        <v>1614</v>
      </c>
      <c r="N325" s="2135" t="s">
        <v>1618</v>
      </c>
      <c r="O325" s="2132">
        <v>1206010002</v>
      </c>
      <c r="P325" s="2134" t="s">
        <v>1476</v>
      </c>
      <c r="Q325" s="2136">
        <v>79910.64</v>
      </c>
      <c r="R325" s="271"/>
    </row>
    <row r="326" spans="1:18" ht="15.75" x14ac:dyDescent="0.25">
      <c r="A326" s="2128">
        <v>10</v>
      </c>
      <c r="B326" s="2128">
        <v>100</v>
      </c>
      <c r="C326" s="2128">
        <v>12</v>
      </c>
      <c r="D326" s="2129" t="s">
        <v>1469</v>
      </c>
      <c r="E326" s="2129" t="s">
        <v>483</v>
      </c>
      <c r="F326" s="2129" t="s">
        <v>1470</v>
      </c>
      <c r="G326" s="2128" t="s">
        <v>1612</v>
      </c>
      <c r="H326" s="2130">
        <v>45190</v>
      </c>
      <c r="I326" s="2132">
        <v>10670</v>
      </c>
      <c r="J326" s="2132">
        <v>87</v>
      </c>
      <c r="K326" s="2133" t="s">
        <v>1613</v>
      </c>
      <c r="L326" s="2132">
        <v>132683961</v>
      </c>
      <c r="M326" s="2134" t="s">
        <v>1614</v>
      </c>
      <c r="N326" s="2135" t="s">
        <v>1618</v>
      </c>
      <c r="O326" s="2132">
        <v>1206010002</v>
      </c>
      <c r="P326" s="2134" t="s">
        <v>1476</v>
      </c>
      <c r="Q326" s="2136">
        <v>79910.64</v>
      </c>
      <c r="R326" s="271"/>
    </row>
    <row r="327" spans="1:18" ht="15.75" x14ac:dyDescent="0.25">
      <c r="A327" s="2128">
        <v>10</v>
      </c>
      <c r="B327" s="2128">
        <v>100</v>
      </c>
      <c r="C327" s="2128">
        <v>12</v>
      </c>
      <c r="D327" s="2129" t="s">
        <v>1469</v>
      </c>
      <c r="E327" s="2129" t="s">
        <v>483</v>
      </c>
      <c r="F327" s="2129" t="s">
        <v>1470</v>
      </c>
      <c r="G327" s="2128" t="s">
        <v>1612</v>
      </c>
      <c r="H327" s="2130">
        <v>45190</v>
      </c>
      <c r="I327" s="2132">
        <v>10660</v>
      </c>
      <c r="J327" s="2132">
        <v>88</v>
      </c>
      <c r="K327" s="2133" t="s">
        <v>1613</v>
      </c>
      <c r="L327" s="2132">
        <v>132683961</v>
      </c>
      <c r="M327" s="2134" t="s">
        <v>1614</v>
      </c>
      <c r="N327" s="2135" t="s">
        <v>1618</v>
      </c>
      <c r="O327" s="2132">
        <v>1206010002</v>
      </c>
      <c r="P327" s="2134" t="s">
        <v>1476</v>
      </c>
      <c r="Q327" s="2136">
        <v>79910.64</v>
      </c>
      <c r="R327" s="271"/>
    </row>
    <row r="328" spans="1:18" ht="15.75" x14ac:dyDescent="0.25">
      <c r="A328" s="2128">
        <v>10</v>
      </c>
      <c r="B328" s="2128">
        <v>100</v>
      </c>
      <c r="C328" s="2128">
        <v>12</v>
      </c>
      <c r="D328" s="2129" t="s">
        <v>1469</v>
      </c>
      <c r="E328" s="2129" t="s">
        <v>483</v>
      </c>
      <c r="F328" s="2129" t="s">
        <v>1470</v>
      </c>
      <c r="G328" s="2128" t="s">
        <v>1612</v>
      </c>
      <c r="H328" s="2130">
        <v>45190</v>
      </c>
      <c r="I328" s="2132">
        <v>10754</v>
      </c>
      <c r="J328" s="2132">
        <v>89</v>
      </c>
      <c r="K328" s="2133" t="s">
        <v>1613</v>
      </c>
      <c r="L328" s="2132">
        <v>132683961</v>
      </c>
      <c r="M328" s="2134" t="s">
        <v>1614</v>
      </c>
      <c r="N328" s="2135" t="s">
        <v>1618</v>
      </c>
      <c r="O328" s="2132">
        <v>1206010002</v>
      </c>
      <c r="P328" s="2134" t="s">
        <v>1476</v>
      </c>
      <c r="Q328" s="2136">
        <v>79910.64</v>
      </c>
      <c r="R328" s="271"/>
    </row>
    <row r="329" spans="1:18" ht="15.75" x14ac:dyDescent="0.25">
      <c r="A329" s="2128">
        <v>10</v>
      </c>
      <c r="B329" s="2128">
        <v>100</v>
      </c>
      <c r="C329" s="2128">
        <v>12</v>
      </c>
      <c r="D329" s="2129" t="s">
        <v>1469</v>
      </c>
      <c r="E329" s="2129" t="s">
        <v>483</v>
      </c>
      <c r="F329" s="2129" t="s">
        <v>1470</v>
      </c>
      <c r="G329" s="2128" t="s">
        <v>1612</v>
      </c>
      <c r="H329" s="2130">
        <v>45190</v>
      </c>
      <c r="I329" s="2132">
        <v>10761</v>
      </c>
      <c r="J329" s="2132">
        <v>90</v>
      </c>
      <c r="K329" s="2133" t="s">
        <v>1613</v>
      </c>
      <c r="L329" s="2132">
        <v>132683961</v>
      </c>
      <c r="M329" s="2134" t="s">
        <v>1614</v>
      </c>
      <c r="N329" s="2135" t="s">
        <v>1618</v>
      </c>
      <c r="O329" s="2132">
        <v>1206010002</v>
      </c>
      <c r="P329" s="2134" t="s">
        <v>1476</v>
      </c>
      <c r="Q329" s="2136">
        <v>79910.64</v>
      </c>
      <c r="R329" s="271"/>
    </row>
    <row r="330" spans="1:18" ht="15.75" x14ac:dyDescent="0.25">
      <c r="A330" s="2128">
        <v>10</v>
      </c>
      <c r="B330" s="2128">
        <v>100</v>
      </c>
      <c r="C330" s="2128">
        <v>12</v>
      </c>
      <c r="D330" s="2129" t="s">
        <v>1469</v>
      </c>
      <c r="E330" s="2129" t="s">
        <v>483</v>
      </c>
      <c r="F330" s="2129" t="s">
        <v>1470</v>
      </c>
      <c r="G330" s="2128" t="s">
        <v>1612</v>
      </c>
      <c r="H330" s="2130">
        <v>45190</v>
      </c>
      <c r="I330" s="2132">
        <v>10767</v>
      </c>
      <c r="J330" s="2132">
        <v>91</v>
      </c>
      <c r="K330" s="2133" t="s">
        <v>1613</v>
      </c>
      <c r="L330" s="2132">
        <v>132683961</v>
      </c>
      <c r="M330" s="2134" t="s">
        <v>1614</v>
      </c>
      <c r="N330" s="2135" t="s">
        <v>1618</v>
      </c>
      <c r="O330" s="2132">
        <v>1206010002</v>
      </c>
      <c r="P330" s="2134" t="s">
        <v>1476</v>
      </c>
      <c r="Q330" s="2136">
        <v>79910.64</v>
      </c>
      <c r="R330" s="271"/>
    </row>
    <row r="331" spans="1:18" ht="15.75" x14ac:dyDescent="0.25">
      <c r="A331" s="2128">
        <v>10</v>
      </c>
      <c r="B331" s="2128">
        <v>100</v>
      </c>
      <c r="C331" s="2128">
        <v>12</v>
      </c>
      <c r="D331" s="2129" t="s">
        <v>1469</v>
      </c>
      <c r="E331" s="2129" t="s">
        <v>483</v>
      </c>
      <c r="F331" s="2129" t="s">
        <v>1470</v>
      </c>
      <c r="G331" s="2128" t="s">
        <v>1612</v>
      </c>
      <c r="H331" s="2130">
        <v>45190</v>
      </c>
      <c r="I331" s="2132">
        <v>10784</v>
      </c>
      <c r="J331" s="2132">
        <v>92</v>
      </c>
      <c r="K331" s="2133" t="s">
        <v>1613</v>
      </c>
      <c r="L331" s="2132">
        <v>132683961</v>
      </c>
      <c r="M331" s="2134" t="s">
        <v>1614</v>
      </c>
      <c r="N331" s="2135" t="s">
        <v>1618</v>
      </c>
      <c r="O331" s="2132">
        <v>1206010002</v>
      </c>
      <c r="P331" s="2134" t="s">
        <v>1476</v>
      </c>
      <c r="Q331" s="2136">
        <v>79910.64</v>
      </c>
      <c r="R331" s="271"/>
    </row>
    <row r="332" spans="1:18" ht="15.75" x14ac:dyDescent="0.25">
      <c r="A332" s="2128">
        <v>10</v>
      </c>
      <c r="B332" s="2128">
        <v>100</v>
      </c>
      <c r="C332" s="2128">
        <v>12</v>
      </c>
      <c r="D332" s="2129" t="s">
        <v>1469</v>
      </c>
      <c r="E332" s="2129" t="s">
        <v>483</v>
      </c>
      <c r="F332" s="2129" t="s">
        <v>1470</v>
      </c>
      <c r="G332" s="2128" t="s">
        <v>1612</v>
      </c>
      <c r="H332" s="2130">
        <v>45190</v>
      </c>
      <c r="I332" s="2132">
        <v>10777</v>
      </c>
      <c r="J332" s="2132">
        <v>93</v>
      </c>
      <c r="K332" s="2133" t="s">
        <v>1613</v>
      </c>
      <c r="L332" s="2132">
        <v>132683961</v>
      </c>
      <c r="M332" s="2134" t="s">
        <v>1614</v>
      </c>
      <c r="N332" s="2135" t="s">
        <v>1618</v>
      </c>
      <c r="O332" s="2132">
        <v>1206010002</v>
      </c>
      <c r="P332" s="2134" t="s">
        <v>1476</v>
      </c>
      <c r="Q332" s="2136">
        <v>79910.64</v>
      </c>
      <c r="R332" s="271"/>
    </row>
    <row r="333" spans="1:18" ht="15.75" x14ac:dyDescent="0.25">
      <c r="A333" s="2128">
        <v>10</v>
      </c>
      <c r="B333" s="2128">
        <v>100</v>
      </c>
      <c r="C333" s="2128">
        <v>12</v>
      </c>
      <c r="D333" s="2129" t="s">
        <v>1469</v>
      </c>
      <c r="E333" s="2129" t="s">
        <v>483</v>
      </c>
      <c r="F333" s="2129" t="s">
        <v>1470</v>
      </c>
      <c r="G333" s="2128" t="s">
        <v>1612</v>
      </c>
      <c r="H333" s="2130">
        <v>45190</v>
      </c>
      <c r="I333" s="2132">
        <v>10780</v>
      </c>
      <c r="J333" s="2132">
        <v>94</v>
      </c>
      <c r="K333" s="2133" t="s">
        <v>1613</v>
      </c>
      <c r="L333" s="2132">
        <v>132683961</v>
      </c>
      <c r="M333" s="2134" t="s">
        <v>1614</v>
      </c>
      <c r="N333" s="2135" t="s">
        <v>1618</v>
      </c>
      <c r="O333" s="2132">
        <v>1206010002</v>
      </c>
      <c r="P333" s="2134" t="s">
        <v>1476</v>
      </c>
      <c r="Q333" s="2136">
        <v>79910.63</v>
      </c>
      <c r="R333" s="271"/>
    </row>
    <row r="334" spans="1:18" ht="15.75" x14ac:dyDescent="0.25">
      <c r="A334" s="2128">
        <v>10</v>
      </c>
      <c r="B334" s="2128">
        <v>100</v>
      </c>
      <c r="C334" s="2128">
        <v>12</v>
      </c>
      <c r="D334" s="2129" t="s">
        <v>1469</v>
      </c>
      <c r="E334" s="2129" t="s">
        <v>483</v>
      </c>
      <c r="F334" s="2129" t="s">
        <v>1470</v>
      </c>
      <c r="G334" s="2128" t="s">
        <v>1612</v>
      </c>
      <c r="H334" s="2130">
        <v>45190</v>
      </c>
      <c r="I334" s="2132">
        <v>10783</v>
      </c>
      <c r="J334" s="2132">
        <v>95</v>
      </c>
      <c r="K334" s="2133" t="s">
        <v>1613</v>
      </c>
      <c r="L334" s="2132">
        <v>132683961</v>
      </c>
      <c r="M334" s="2134" t="s">
        <v>1614</v>
      </c>
      <c r="N334" s="2135" t="s">
        <v>1618</v>
      </c>
      <c r="O334" s="2132">
        <v>1206010002</v>
      </c>
      <c r="P334" s="2134" t="s">
        <v>1476</v>
      </c>
      <c r="Q334" s="2136">
        <v>79910.63</v>
      </c>
      <c r="R334" s="271"/>
    </row>
    <row r="335" spans="1:18" ht="15.75" x14ac:dyDescent="0.25">
      <c r="A335" s="2128">
        <v>10</v>
      </c>
      <c r="B335" s="2128">
        <v>100</v>
      </c>
      <c r="C335" s="2128">
        <v>12</v>
      </c>
      <c r="D335" s="2129" t="s">
        <v>1469</v>
      </c>
      <c r="E335" s="2129" t="s">
        <v>483</v>
      </c>
      <c r="F335" s="2129" t="s">
        <v>1470</v>
      </c>
      <c r="G335" s="2128" t="s">
        <v>1612</v>
      </c>
      <c r="H335" s="2130">
        <v>45190</v>
      </c>
      <c r="I335" s="2132">
        <v>10641</v>
      </c>
      <c r="J335" s="2132">
        <v>96</v>
      </c>
      <c r="K335" s="2133" t="s">
        <v>1613</v>
      </c>
      <c r="L335" s="2132">
        <v>132683961</v>
      </c>
      <c r="M335" s="2134" t="s">
        <v>1614</v>
      </c>
      <c r="N335" s="2135" t="s">
        <v>1618</v>
      </c>
      <c r="O335" s="2132">
        <v>1206010002</v>
      </c>
      <c r="P335" s="2134" t="s">
        <v>1476</v>
      </c>
      <c r="Q335" s="2136">
        <v>79910.63</v>
      </c>
      <c r="R335" s="271"/>
    </row>
    <row r="336" spans="1:18" ht="15.75" x14ac:dyDescent="0.25">
      <c r="A336" s="2128">
        <v>10</v>
      </c>
      <c r="B336" s="2128">
        <v>100</v>
      </c>
      <c r="C336" s="2128">
        <v>12</v>
      </c>
      <c r="D336" s="2129" t="s">
        <v>1469</v>
      </c>
      <c r="E336" s="2129" t="s">
        <v>483</v>
      </c>
      <c r="F336" s="2129" t="s">
        <v>1470</v>
      </c>
      <c r="G336" s="2128" t="s">
        <v>1612</v>
      </c>
      <c r="H336" s="2130">
        <v>45190</v>
      </c>
      <c r="I336" s="2132">
        <v>10768</v>
      </c>
      <c r="J336" s="2132">
        <v>97</v>
      </c>
      <c r="K336" s="2133" t="s">
        <v>1613</v>
      </c>
      <c r="L336" s="2132">
        <v>132683961</v>
      </c>
      <c r="M336" s="2134" t="s">
        <v>1614</v>
      </c>
      <c r="N336" s="2135" t="s">
        <v>1618</v>
      </c>
      <c r="O336" s="2132">
        <v>1206010002</v>
      </c>
      <c r="P336" s="2134" t="s">
        <v>1476</v>
      </c>
      <c r="Q336" s="2136">
        <v>79910.63</v>
      </c>
      <c r="R336" s="271"/>
    </row>
    <row r="337" spans="1:18" ht="15.75" x14ac:dyDescent="0.25">
      <c r="A337" s="2128">
        <v>10</v>
      </c>
      <c r="B337" s="2128">
        <v>100</v>
      </c>
      <c r="C337" s="2128">
        <v>12</v>
      </c>
      <c r="D337" s="2129" t="s">
        <v>1469</v>
      </c>
      <c r="E337" s="2129" t="s">
        <v>483</v>
      </c>
      <c r="F337" s="2129" t="s">
        <v>1470</v>
      </c>
      <c r="G337" s="2128" t="s">
        <v>1612</v>
      </c>
      <c r="H337" s="2130">
        <v>45190</v>
      </c>
      <c r="I337" s="2132">
        <v>10772</v>
      </c>
      <c r="J337" s="2132">
        <v>98</v>
      </c>
      <c r="K337" s="2133" t="s">
        <v>1613</v>
      </c>
      <c r="L337" s="2132">
        <v>132683961</v>
      </c>
      <c r="M337" s="2134" t="s">
        <v>1614</v>
      </c>
      <c r="N337" s="2135" t="s">
        <v>1618</v>
      </c>
      <c r="O337" s="2132">
        <v>1206010002</v>
      </c>
      <c r="P337" s="2134" t="s">
        <v>1476</v>
      </c>
      <c r="Q337" s="2136">
        <v>79910.63</v>
      </c>
      <c r="R337" s="271"/>
    </row>
    <row r="338" spans="1:18" ht="15.75" x14ac:dyDescent="0.25">
      <c r="A338" s="2128">
        <v>10</v>
      </c>
      <c r="B338" s="2128">
        <v>100</v>
      </c>
      <c r="C338" s="2128">
        <v>12</v>
      </c>
      <c r="D338" s="2129" t="s">
        <v>1469</v>
      </c>
      <c r="E338" s="2129" t="s">
        <v>483</v>
      </c>
      <c r="F338" s="2129" t="s">
        <v>1470</v>
      </c>
      <c r="G338" s="2128" t="s">
        <v>1612</v>
      </c>
      <c r="H338" s="2130">
        <v>45190</v>
      </c>
      <c r="I338" s="2132">
        <v>10758</v>
      </c>
      <c r="J338" s="2132">
        <v>99</v>
      </c>
      <c r="K338" s="2133" t="s">
        <v>1613</v>
      </c>
      <c r="L338" s="2132">
        <v>132683961</v>
      </c>
      <c r="M338" s="2134" t="s">
        <v>1614</v>
      </c>
      <c r="N338" s="2135" t="s">
        <v>1618</v>
      </c>
      <c r="O338" s="2132">
        <v>1206010002</v>
      </c>
      <c r="P338" s="2134" t="s">
        <v>1476</v>
      </c>
      <c r="Q338" s="2136">
        <v>79910.63</v>
      </c>
      <c r="R338" s="271"/>
    </row>
    <row r="339" spans="1:18" ht="15.75" x14ac:dyDescent="0.25">
      <c r="A339" s="2128">
        <v>10</v>
      </c>
      <c r="B339" s="2128">
        <v>100</v>
      </c>
      <c r="C339" s="2128">
        <v>12</v>
      </c>
      <c r="D339" s="2129" t="s">
        <v>1469</v>
      </c>
      <c r="E339" s="2129" t="s">
        <v>483</v>
      </c>
      <c r="F339" s="2129" t="s">
        <v>1470</v>
      </c>
      <c r="G339" s="2128" t="s">
        <v>1612</v>
      </c>
      <c r="H339" s="2130">
        <v>45190</v>
      </c>
      <c r="I339" s="2132">
        <v>10771</v>
      </c>
      <c r="J339" s="2132">
        <v>100</v>
      </c>
      <c r="K339" s="2133" t="s">
        <v>1613</v>
      </c>
      <c r="L339" s="2132">
        <v>132683961</v>
      </c>
      <c r="M339" s="2134" t="s">
        <v>1614</v>
      </c>
      <c r="N339" s="2135" t="s">
        <v>1618</v>
      </c>
      <c r="O339" s="2132">
        <v>1206010002</v>
      </c>
      <c r="P339" s="2134" t="s">
        <v>1476</v>
      </c>
      <c r="Q339" s="2136">
        <v>79910.63</v>
      </c>
      <c r="R339" s="271"/>
    </row>
    <row r="340" spans="1:18" ht="15.75" x14ac:dyDescent="0.25">
      <c r="A340" s="2128">
        <v>10</v>
      </c>
      <c r="B340" s="2128">
        <v>100</v>
      </c>
      <c r="C340" s="2128">
        <v>12</v>
      </c>
      <c r="D340" s="2129" t="s">
        <v>1469</v>
      </c>
      <c r="E340" s="2129" t="s">
        <v>483</v>
      </c>
      <c r="F340" s="2129" t="s">
        <v>1470</v>
      </c>
      <c r="G340" s="2128" t="s">
        <v>1612</v>
      </c>
      <c r="H340" s="2130">
        <v>45190</v>
      </c>
      <c r="I340" s="2132">
        <v>10682</v>
      </c>
      <c r="J340" s="2132">
        <v>101</v>
      </c>
      <c r="K340" s="2133" t="s">
        <v>1613</v>
      </c>
      <c r="L340" s="2132">
        <v>132683961</v>
      </c>
      <c r="M340" s="2134" t="s">
        <v>1614</v>
      </c>
      <c r="N340" s="2135" t="s">
        <v>1618</v>
      </c>
      <c r="O340" s="2132">
        <v>1206010002</v>
      </c>
      <c r="P340" s="2134" t="s">
        <v>1476</v>
      </c>
      <c r="Q340" s="2136">
        <v>79910.63</v>
      </c>
      <c r="R340" s="271"/>
    </row>
    <row r="341" spans="1:18" ht="15.75" x14ac:dyDescent="0.25">
      <c r="A341" s="2128">
        <v>10</v>
      </c>
      <c r="B341" s="2128">
        <v>100</v>
      </c>
      <c r="C341" s="2128">
        <v>12</v>
      </c>
      <c r="D341" s="2129" t="s">
        <v>1469</v>
      </c>
      <c r="E341" s="2129" t="s">
        <v>483</v>
      </c>
      <c r="F341" s="2129" t="s">
        <v>1470</v>
      </c>
      <c r="G341" s="2128" t="s">
        <v>1612</v>
      </c>
      <c r="H341" s="2130">
        <v>45190</v>
      </c>
      <c r="I341" s="2132">
        <v>10713</v>
      </c>
      <c r="J341" s="2132">
        <v>102</v>
      </c>
      <c r="K341" s="2133" t="s">
        <v>1613</v>
      </c>
      <c r="L341" s="2132">
        <v>132683961</v>
      </c>
      <c r="M341" s="2134" t="s">
        <v>1614</v>
      </c>
      <c r="N341" s="2135" t="s">
        <v>1618</v>
      </c>
      <c r="O341" s="2132">
        <v>1206010002</v>
      </c>
      <c r="P341" s="2134" t="s">
        <v>1476</v>
      </c>
      <c r="Q341" s="2136">
        <v>79910.63</v>
      </c>
      <c r="R341" s="271"/>
    </row>
    <row r="342" spans="1:18" ht="15.75" x14ac:dyDescent="0.25">
      <c r="A342" s="2128">
        <v>10</v>
      </c>
      <c r="B342" s="2128">
        <v>100</v>
      </c>
      <c r="C342" s="2128">
        <v>12</v>
      </c>
      <c r="D342" s="2129" t="s">
        <v>1469</v>
      </c>
      <c r="E342" s="2129" t="s">
        <v>483</v>
      </c>
      <c r="F342" s="2129" t="s">
        <v>1470</v>
      </c>
      <c r="G342" s="2128" t="s">
        <v>1612</v>
      </c>
      <c r="H342" s="2130">
        <v>45190</v>
      </c>
      <c r="I342" s="2132">
        <v>10661</v>
      </c>
      <c r="J342" s="2132">
        <v>103</v>
      </c>
      <c r="K342" s="2133" t="s">
        <v>1613</v>
      </c>
      <c r="L342" s="2132">
        <v>132683961</v>
      </c>
      <c r="M342" s="2134" t="s">
        <v>1614</v>
      </c>
      <c r="N342" s="2135" t="s">
        <v>1618</v>
      </c>
      <c r="O342" s="2132">
        <v>1206010002</v>
      </c>
      <c r="P342" s="2134" t="s">
        <v>1476</v>
      </c>
      <c r="Q342" s="2136">
        <v>79910.63</v>
      </c>
      <c r="R342" s="271"/>
    </row>
    <row r="343" spans="1:18" ht="15.75" x14ac:dyDescent="0.25">
      <c r="A343" s="2128">
        <v>10</v>
      </c>
      <c r="B343" s="2128">
        <v>100</v>
      </c>
      <c r="C343" s="2128">
        <v>12</v>
      </c>
      <c r="D343" s="2129" t="s">
        <v>1469</v>
      </c>
      <c r="E343" s="2129" t="s">
        <v>483</v>
      </c>
      <c r="F343" s="2129" t="s">
        <v>1470</v>
      </c>
      <c r="G343" s="2128" t="s">
        <v>1612</v>
      </c>
      <c r="H343" s="2130">
        <v>45190</v>
      </c>
      <c r="I343" s="2132">
        <v>10715</v>
      </c>
      <c r="J343" s="2132">
        <v>104</v>
      </c>
      <c r="K343" s="2133" t="s">
        <v>1613</v>
      </c>
      <c r="L343" s="2132">
        <v>132683961</v>
      </c>
      <c r="M343" s="2134" t="s">
        <v>1614</v>
      </c>
      <c r="N343" s="2135" t="s">
        <v>1618</v>
      </c>
      <c r="O343" s="2132">
        <v>1206010002</v>
      </c>
      <c r="P343" s="2134" t="s">
        <v>1476</v>
      </c>
      <c r="Q343" s="2136">
        <v>79910.63</v>
      </c>
      <c r="R343" s="271"/>
    </row>
    <row r="344" spans="1:18" ht="15.75" x14ac:dyDescent="0.25">
      <c r="A344" s="2128">
        <v>10</v>
      </c>
      <c r="B344" s="2128">
        <v>100</v>
      </c>
      <c r="C344" s="2128">
        <v>12</v>
      </c>
      <c r="D344" s="2129" t="s">
        <v>1469</v>
      </c>
      <c r="E344" s="2129" t="s">
        <v>483</v>
      </c>
      <c r="F344" s="2129" t="s">
        <v>1470</v>
      </c>
      <c r="G344" s="2128" t="s">
        <v>1612</v>
      </c>
      <c r="H344" s="2130">
        <v>45190</v>
      </c>
      <c r="I344" s="2132">
        <v>10727</v>
      </c>
      <c r="J344" s="2132">
        <v>105</v>
      </c>
      <c r="K344" s="2133" t="s">
        <v>1613</v>
      </c>
      <c r="L344" s="2132">
        <v>132683961</v>
      </c>
      <c r="M344" s="2134" t="s">
        <v>1614</v>
      </c>
      <c r="N344" s="2135" t="s">
        <v>1618</v>
      </c>
      <c r="O344" s="2132">
        <v>1206010002</v>
      </c>
      <c r="P344" s="2134" t="s">
        <v>1476</v>
      </c>
      <c r="Q344" s="2136">
        <v>79910.63</v>
      </c>
      <c r="R344" s="271"/>
    </row>
    <row r="345" spans="1:18" ht="15.75" x14ac:dyDescent="0.25">
      <c r="A345" s="2128">
        <v>10</v>
      </c>
      <c r="B345" s="2128">
        <v>100</v>
      </c>
      <c r="C345" s="2128">
        <v>12</v>
      </c>
      <c r="D345" s="2129" t="s">
        <v>1469</v>
      </c>
      <c r="E345" s="2129" t="s">
        <v>483</v>
      </c>
      <c r="F345" s="2129" t="s">
        <v>1470</v>
      </c>
      <c r="G345" s="2128" t="s">
        <v>1612</v>
      </c>
      <c r="H345" s="2130">
        <v>45190</v>
      </c>
      <c r="I345" s="2132">
        <v>10684</v>
      </c>
      <c r="J345" s="2132">
        <v>106</v>
      </c>
      <c r="K345" s="2133" t="s">
        <v>1613</v>
      </c>
      <c r="L345" s="2132">
        <v>132683961</v>
      </c>
      <c r="M345" s="2134" t="s">
        <v>1614</v>
      </c>
      <c r="N345" s="2135" t="s">
        <v>1618</v>
      </c>
      <c r="O345" s="2132">
        <v>1206010002</v>
      </c>
      <c r="P345" s="2134" t="s">
        <v>1476</v>
      </c>
      <c r="Q345" s="2136">
        <v>79910.63</v>
      </c>
      <c r="R345" s="271"/>
    </row>
    <row r="346" spans="1:18" ht="15.75" x14ac:dyDescent="0.25">
      <c r="A346" s="2128">
        <v>10</v>
      </c>
      <c r="B346" s="2128">
        <v>100</v>
      </c>
      <c r="C346" s="2128">
        <v>12</v>
      </c>
      <c r="D346" s="2129" t="s">
        <v>1469</v>
      </c>
      <c r="E346" s="2129" t="s">
        <v>483</v>
      </c>
      <c r="F346" s="2129" t="s">
        <v>1470</v>
      </c>
      <c r="G346" s="2128" t="s">
        <v>1612</v>
      </c>
      <c r="H346" s="2130">
        <v>45190</v>
      </c>
      <c r="I346" s="2132">
        <v>10685</v>
      </c>
      <c r="J346" s="2132">
        <v>107</v>
      </c>
      <c r="K346" s="2133" t="s">
        <v>1613</v>
      </c>
      <c r="L346" s="2132">
        <v>132683961</v>
      </c>
      <c r="M346" s="2134" t="s">
        <v>1614</v>
      </c>
      <c r="N346" s="2135" t="s">
        <v>1618</v>
      </c>
      <c r="O346" s="2132">
        <v>1206010002</v>
      </c>
      <c r="P346" s="2134" t="s">
        <v>1476</v>
      </c>
      <c r="Q346" s="2136">
        <v>79910.63</v>
      </c>
      <c r="R346" s="271"/>
    </row>
    <row r="347" spans="1:18" ht="15.75" x14ac:dyDescent="0.25">
      <c r="A347" s="2128">
        <v>10</v>
      </c>
      <c r="B347" s="2128">
        <v>100</v>
      </c>
      <c r="C347" s="2128">
        <v>12</v>
      </c>
      <c r="D347" s="2129" t="s">
        <v>1469</v>
      </c>
      <c r="E347" s="2129" t="s">
        <v>483</v>
      </c>
      <c r="F347" s="2129" t="s">
        <v>1470</v>
      </c>
      <c r="G347" s="2128" t="s">
        <v>1612</v>
      </c>
      <c r="H347" s="2130">
        <v>45190</v>
      </c>
      <c r="I347" s="2132">
        <v>10782</v>
      </c>
      <c r="J347" s="2132">
        <v>108</v>
      </c>
      <c r="K347" s="2133" t="s">
        <v>1613</v>
      </c>
      <c r="L347" s="2132">
        <v>132683961</v>
      </c>
      <c r="M347" s="2134" t="s">
        <v>1614</v>
      </c>
      <c r="N347" s="2135" t="s">
        <v>1618</v>
      </c>
      <c r="O347" s="2132">
        <v>1206010002</v>
      </c>
      <c r="P347" s="2134" t="s">
        <v>1476</v>
      </c>
      <c r="Q347" s="2136">
        <v>79910.63</v>
      </c>
      <c r="R347" s="271"/>
    </row>
    <row r="348" spans="1:18" ht="15.75" x14ac:dyDescent="0.25">
      <c r="A348" s="2128">
        <v>10</v>
      </c>
      <c r="B348" s="2128">
        <v>100</v>
      </c>
      <c r="C348" s="2128">
        <v>12</v>
      </c>
      <c r="D348" s="2129" t="s">
        <v>1469</v>
      </c>
      <c r="E348" s="2129" t="s">
        <v>483</v>
      </c>
      <c r="F348" s="2129" t="s">
        <v>1470</v>
      </c>
      <c r="G348" s="2128" t="s">
        <v>1612</v>
      </c>
      <c r="H348" s="2130">
        <v>45190</v>
      </c>
      <c r="I348" s="2132">
        <v>10656</v>
      </c>
      <c r="J348" s="2132">
        <v>109</v>
      </c>
      <c r="K348" s="2133" t="s">
        <v>1613</v>
      </c>
      <c r="L348" s="2132">
        <v>132683961</v>
      </c>
      <c r="M348" s="2134" t="s">
        <v>1614</v>
      </c>
      <c r="N348" s="2135" t="s">
        <v>1618</v>
      </c>
      <c r="O348" s="2132">
        <v>1206010002</v>
      </c>
      <c r="P348" s="2134" t="s">
        <v>1476</v>
      </c>
      <c r="Q348" s="2136">
        <v>79910.63</v>
      </c>
      <c r="R348" s="271"/>
    </row>
    <row r="349" spans="1:18" ht="15.75" x14ac:dyDescent="0.25">
      <c r="A349" s="2128">
        <v>10</v>
      </c>
      <c r="B349" s="2128">
        <v>100</v>
      </c>
      <c r="C349" s="2128">
        <v>12</v>
      </c>
      <c r="D349" s="2129" t="s">
        <v>1469</v>
      </c>
      <c r="E349" s="2129" t="s">
        <v>483</v>
      </c>
      <c r="F349" s="2129" t="s">
        <v>1470</v>
      </c>
      <c r="G349" s="2128" t="s">
        <v>1612</v>
      </c>
      <c r="H349" s="2130">
        <v>45190</v>
      </c>
      <c r="I349" s="2132">
        <v>10705</v>
      </c>
      <c r="J349" s="2132">
        <v>110</v>
      </c>
      <c r="K349" s="2133" t="s">
        <v>1613</v>
      </c>
      <c r="L349" s="2132">
        <v>132683961</v>
      </c>
      <c r="M349" s="2134" t="s">
        <v>1614</v>
      </c>
      <c r="N349" s="2135" t="s">
        <v>1618</v>
      </c>
      <c r="O349" s="2132">
        <v>1206010002</v>
      </c>
      <c r="P349" s="2134" t="s">
        <v>1476</v>
      </c>
      <c r="Q349" s="2136">
        <v>79910.63</v>
      </c>
      <c r="R349" s="271"/>
    </row>
    <row r="350" spans="1:18" ht="15.75" x14ac:dyDescent="0.25">
      <c r="A350" s="2128">
        <v>10</v>
      </c>
      <c r="B350" s="2128">
        <v>100</v>
      </c>
      <c r="C350" s="2128">
        <v>12</v>
      </c>
      <c r="D350" s="2129" t="s">
        <v>1469</v>
      </c>
      <c r="E350" s="2129" t="s">
        <v>483</v>
      </c>
      <c r="F350" s="2129" t="s">
        <v>1470</v>
      </c>
      <c r="G350" s="2128" t="s">
        <v>1612</v>
      </c>
      <c r="H350" s="2130">
        <v>45190</v>
      </c>
      <c r="I350" s="2132">
        <v>10678</v>
      </c>
      <c r="J350" s="2132">
        <v>111</v>
      </c>
      <c r="K350" s="2133" t="s">
        <v>1613</v>
      </c>
      <c r="L350" s="2132">
        <v>132683961</v>
      </c>
      <c r="M350" s="2134" t="s">
        <v>1614</v>
      </c>
      <c r="N350" s="2135" t="s">
        <v>1618</v>
      </c>
      <c r="O350" s="2132">
        <v>1206010002</v>
      </c>
      <c r="P350" s="2134" t="s">
        <v>1476</v>
      </c>
      <c r="Q350" s="2136">
        <v>79910.63</v>
      </c>
      <c r="R350" s="271"/>
    </row>
    <row r="351" spans="1:18" ht="15.75" x14ac:dyDescent="0.25">
      <c r="A351" s="2128">
        <v>10</v>
      </c>
      <c r="B351" s="2128">
        <v>100</v>
      </c>
      <c r="C351" s="2128">
        <v>12</v>
      </c>
      <c r="D351" s="2129" t="s">
        <v>1469</v>
      </c>
      <c r="E351" s="2129" t="s">
        <v>483</v>
      </c>
      <c r="F351" s="2129" t="s">
        <v>1470</v>
      </c>
      <c r="G351" s="2128" t="s">
        <v>1612</v>
      </c>
      <c r="H351" s="2130">
        <v>45190</v>
      </c>
      <c r="I351" s="2132">
        <v>10697</v>
      </c>
      <c r="J351" s="2132">
        <v>112</v>
      </c>
      <c r="K351" s="2133" t="s">
        <v>1613</v>
      </c>
      <c r="L351" s="2132">
        <v>132683961</v>
      </c>
      <c r="M351" s="2134" t="s">
        <v>1614</v>
      </c>
      <c r="N351" s="2135" t="s">
        <v>1618</v>
      </c>
      <c r="O351" s="2132">
        <v>1206010002</v>
      </c>
      <c r="P351" s="2134" t="s">
        <v>1476</v>
      </c>
      <c r="Q351" s="2136">
        <v>79910.63</v>
      </c>
      <c r="R351" s="271"/>
    </row>
    <row r="352" spans="1:18" ht="15.75" x14ac:dyDescent="0.25">
      <c r="A352" s="2128">
        <v>10</v>
      </c>
      <c r="B352" s="2128">
        <v>100</v>
      </c>
      <c r="C352" s="2128">
        <v>12</v>
      </c>
      <c r="D352" s="2129" t="s">
        <v>1469</v>
      </c>
      <c r="E352" s="2129" t="s">
        <v>483</v>
      </c>
      <c r="F352" s="2129" t="s">
        <v>1470</v>
      </c>
      <c r="G352" s="2128" t="s">
        <v>1612</v>
      </c>
      <c r="H352" s="2130">
        <v>45190</v>
      </c>
      <c r="I352" s="2132">
        <v>10774</v>
      </c>
      <c r="J352" s="2132">
        <v>113</v>
      </c>
      <c r="K352" s="2133" t="s">
        <v>1613</v>
      </c>
      <c r="L352" s="2132">
        <v>132683961</v>
      </c>
      <c r="M352" s="2134" t="s">
        <v>1614</v>
      </c>
      <c r="N352" s="2135" t="s">
        <v>1618</v>
      </c>
      <c r="O352" s="2132">
        <v>1206010002</v>
      </c>
      <c r="P352" s="2134" t="s">
        <v>1476</v>
      </c>
      <c r="Q352" s="2136">
        <v>79910.63</v>
      </c>
      <c r="R352" s="271"/>
    </row>
    <row r="353" spans="1:18" ht="15.75" x14ac:dyDescent="0.25">
      <c r="A353" s="2128">
        <v>10</v>
      </c>
      <c r="B353" s="2128">
        <v>100</v>
      </c>
      <c r="C353" s="2128">
        <v>12</v>
      </c>
      <c r="D353" s="2129" t="s">
        <v>1469</v>
      </c>
      <c r="E353" s="2129" t="s">
        <v>483</v>
      </c>
      <c r="F353" s="2129" t="s">
        <v>1470</v>
      </c>
      <c r="G353" s="2128" t="s">
        <v>1612</v>
      </c>
      <c r="H353" s="2130">
        <v>45190</v>
      </c>
      <c r="I353" s="2132">
        <v>10702</v>
      </c>
      <c r="J353" s="2132">
        <v>114</v>
      </c>
      <c r="K353" s="2133" t="s">
        <v>1613</v>
      </c>
      <c r="L353" s="2132">
        <v>132683961</v>
      </c>
      <c r="M353" s="2134" t="s">
        <v>1614</v>
      </c>
      <c r="N353" s="2135" t="s">
        <v>1618</v>
      </c>
      <c r="O353" s="2132">
        <v>1206010002</v>
      </c>
      <c r="P353" s="2134" t="s">
        <v>1476</v>
      </c>
      <c r="Q353" s="2136">
        <v>79910.63</v>
      </c>
      <c r="R353" s="271"/>
    </row>
    <row r="354" spans="1:18" ht="15.75" x14ac:dyDescent="0.25">
      <c r="A354" s="2128">
        <v>10</v>
      </c>
      <c r="B354" s="2128">
        <v>100</v>
      </c>
      <c r="C354" s="2128">
        <v>12</v>
      </c>
      <c r="D354" s="2129" t="s">
        <v>1469</v>
      </c>
      <c r="E354" s="2129" t="s">
        <v>483</v>
      </c>
      <c r="F354" s="2129" t="s">
        <v>1470</v>
      </c>
      <c r="G354" s="2128" t="s">
        <v>1612</v>
      </c>
      <c r="H354" s="2130">
        <v>45190</v>
      </c>
      <c r="I354" s="2132">
        <v>10763</v>
      </c>
      <c r="J354" s="2132">
        <v>115</v>
      </c>
      <c r="K354" s="2133" t="s">
        <v>1613</v>
      </c>
      <c r="L354" s="2132">
        <v>132683961</v>
      </c>
      <c r="M354" s="2134" t="s">
        <v>1614</v>
      </c>
      <c r="N354" s="2135" t="s">
        <v>1618</v>
      </c>
      <c r="O354" s="2132">
        <v>1206010002</v>
      </c>
      <c r="P354" s="2134" t="s">
        <v>1476</v>
      </c>
      <c r="Q354" s="2136">
        <v>79910.63</v>
      </c>
      <c r="R354" s="271"/>
    </row>
    <row r="355" spans="1:18" ht="15.75" x14ac:dyDescent="0.25">
      <c r="A355" s="2128">
        <v>10</v>
      </c>
      <c r="B355" s="2128">
        <v>100</v>
      </c>
      <c r="C355" s="2128">
        <v>12</v>
      </c>
      <c r="D355" s="2129" t="s">
        <v>1469</v>
      </c>
      <c r="E355" s="2129" t="s">
        <v>483</v>
      </c>
      <c r="F355" s="2129" t="s">
        <v>1470</v>
      </c>
      <c r="G355" s="2128" t="s">
        <v>1612</v>
      </c>
      <c r="H355" s="2130">
        <v>45190</v>
      </c>
      <c r="I355" s="2132">
        <v>10721</v>
      </c>
      <c r="J355" s="2132">
        <v>116</v>
      </c>
      <c r="K355" s="2133" t="s">
        <v>1613</v>
      </c>
      <c r="L355" s="2132">
        <v>132683961</v>
      </c>
      <c r="M355" s="2134" t="s">
        <v>1614</v>
      </c>
      <c r="N355" s="2135" t="s">
        <v>1618</v>
      </c>
      <c r="O355" s="2132">
        <v>1206010002</v>
      </c>
      <c r="P355" s="2134" t="s">
        <v>1476</v>
      </c>
      <c r="Q355" s="2136">
        <v>79910.64</v>
      </c>
      <c r="R355" s="271"/>
    </row>
    <row r="356" spans="1:18" ht="15.75" x14ac:dyDescent="0.25">
      <c r="A356" s="2128">
        <v>10</v>
      </c>
      <c r="B356" s="2128">
        <v>100</v>
      </c>
      <c r="C356" s="2128">
        <v>12</v>
      </c>
      <c r="D356" s="2129" t="s">
        <v>1469</v>
      </c>
      <c r="E356" s="2129" t="s">
        <v>483</v>
      </c>
      <c r="F356" s="2129" t="s">
        <v>1470</v>
      </c>
      <c r="G356" s="2128" t="s">
        <v>1612</v>
      </c>
      <c r="H356" s="2130">
        <v>45190</v>
      </c>
      <c r="I356" s="2132">
        <v>10773</v>
      </c>
      <c r="J356" s="2132">
        <v>117</v>
      </c>
      <c r="K356" s="2133" t="s">
        <v>1613</v>
      </c>
      <c r="L356" s="2132">
        <v>132683961</v>
      </c>
      <c r="M356" s="2134" t="s">
        <v>1614</v>
      </c>
      <c r="N356" s="2135" t="s">
        <v>1618</v>
      </c>
      <c r="O356" s="2132">
        <v>1206010002</v>
      </c>
      <c r="P356" s="2134" t="s">
        <v>1476</v>
      </c>
      <c r="Q356" s="2136">
        <v>79910.64</v>
      </c>
      <c r="R356" s="271"/>
    </row>
    <row r="357" spans="1:18" ht="15.75" x14ac:dyDescent="0.25">
      <c r="A357" s="2128">
        <v>10</v>
      </c>
      <c r="B357" s="2128">
        <v>100</v>
      </c>
      <c r="C357" s="2128">
        <v>12</v>
      </c>
      <c r="D357" s="2129" t="s">
        <v>1469</v>
      </c>
      <c r="E357" s="2129" t="s">
        <v>483</v>
      </c>
      <c r="F357" s="2129" t="s">
        <v>1470</v>
      </c>
      <c r="G357" s="2128" t="s">
        <v>1612</v>
      </c>
      <c r="H357" s="2130">
        <v>45190</v>
      </c>
      <c r="I357" s="2132">
        <v>10765</v>
      </c>
      <c r="J357" s="2132">
        <v>118</v>
      </c>
      <c r="K357" s="2133" t="s">
        <v>1613</v>
      </c>
      <c r="L357" s="2132">
        <v>132683961</v>
      </c>
      <c r="M357" s="2134" t="s">
        <v>1614</v>
      </c>
      <c r="N357" s="2135" t="s">
        <v>1618</v>
      </c>
      <c r="O357" s="2132">
        <v>1206010002</v>
      </c>
      <c r="P357" s="2134" t="s">
        <v>1476</v>
      </c>
      <c r="Q357" s="2136">
        <v>79910.64</v>
      </c>
      <c r="R357" s="271"/>
    </row>
    <row r="358" spans="1:18" ht="15.75" x14ac:dyDescent="0.25">
      <c r="A358" s="2128">
        <v>10</v>
      </c>
      <c r="B358" s="2128">
        <v>100</v>
      </c>
      <c r="C358" s="2128">
        <v>12</v>
      </c>
      <c r="D358" s="2129" t="s">
        <v>1469</v>
      </c>
      <c r="E358" s="2129" t="s">
        <v>483</v>
      </c>
      <c r="F358" s="2129" t="s">
        <v>1470</v>
      </c>
      <c r="G358" s="2128" t="s">
        <v>1612</v>
      </c>
      <c r="H358" s="2130">
        <v>45190</v>
      </c>
      <c r="I358" s="2132">
        <v>10779</v>
      </c>
      <c r="J358" s="2132">
        <v>119</v>
      </c>
      <c r="K358" s="2133" t="s">
        <v>1613</v>
      </c>
      <c r="L358" s="2132">
        <v>132683961</v>
      </c>
      <c r="M358" s="2134" t="s">
        <v>1614</v>
      </c>
      <c r="N358" s="2135" t="s">
        <v>1618</v>
      </c>
      <c r="O358" s="2132">
        <v>1206010002</v>
      </c>
      <c r="P358" s="2134" t="s">
        <v>1476</v>
      </c>
      <c r="Q358" s="2136">
        <v>79910.64</v>
      </c>
      <c r="R358" s="271"/>
    </row>
    <row r="359" spans="1:18" ht="15.75" x14ac:dyDescent="0.25">
      <c r="A359" s="2128">
        <v>10</v>
      </c>
      <c r="B359" s="2128">
        <v>100</v>
      </c>
      <c r="C359" s="2128">
        <v>12</v>
      </c>
      <c r="D359" s="2129" t="s">
        <v>1469</v>
      </c>
      <c r="E359" s="2129" t="s">
        <v>483</v>
      </c>
      <c r="F359" s="2129" t="s">
        <v>1470</v>
      </c>
      <c r="G359" s="2128" t="s">
        <v>1612</v>
      </c>
      <c r="H359" s="2130">
        <v>45190</v>
      </c>
      <c r="I359" s="2132">
        <v>10676</v>
      </c>
      <c r="J359" s="2132">
        <v>120</v>
      </c>
      <c r="K359" s="2133" t="s">
        <v>1613</v>
      </c>
      <c r="L359" s="2132">
        <v>132683961</v>
      </c>
      <c r="M359" s="2134" t="s">
        <v>1614</v>
      </c>
      <c r="N359" s="2135" t="s">
        <v>1618</v>
      </c>
      <c r="O359" s="2132">
        <v>1206010002</v>
      </c>
      <c r="P359" s="2134" t="s">
        <v>1476</v>
      </c>
      <c r="Q359" s="2136">
        <v>79910.64</v>
      </c>
      <c r="R359" s="271"/>
    </row>
    <row r="360" spans="1:18" ht="15.75" x14ac:dyDescent="0.25">
      <c r="A360" s="2128">
        <v>10</v>
      </c>
      <c r="B360" s="2128">
        <v>100</v>
      </c>
      <c r="C360" s="2128">
        <v>12</v>
      </c>
      <c r="D360" s="2129" t="s">
        <v>1469</v>
      </c>
      <c r="E360" s="2129" t="s">
        <v>483</v>
      </c>
      <c r="F360" s="2129" t="s">
        <v>1470</v>
      </c>
      <c r="G360" s="2128" t="s">
        <v>1612</v>
      </c>
      <c r="H360" s="2130">
        <v>45190</v>
      </c>
      <c r="I360" s="2132">
        <v>10741</v>
      </c>
      <c r="J360" s="2132">
        <v>121</v>
      </c>
      <c r="K360" s="2133" t="s">
        <v>1613</v>
      </c>
      <c r="L360" s="2132">
        <v>132683961</v>
      </c>
      <c r="M360" s="2134" t="s">
        <v>1614</v>
      </c>
      <c r="N360" s="2135" t="s">
        <v>1618</v>
      </c>
      <c r="O360" s="2132">
        <v>1206010002</v>
      </c>
      <c r="P360" s="2134" t="s">
        <v>1476</v>
      </c>
      <c r="Q360" s="2136">
        <v>79910.64</v>
      </c>
      <c r="R360" s="271"/>
    </row>
    <row r="361" spans="1:18" ht="15.75" x14ac:dyDescent="0.25">
      <c r="A361" s="2128">
        <v>10</v>
      </c>
      <c r="B361" s="2128">
        <v>100</v>
      </c>
      <c r="C361" s="2128">
        <v>12</v>
      </c>
      <c r="D361" s="2129" t="s">
        <v>1469</v>
      </c>
      <c r="E361" s="2129" t="s">
        <v>483</v>
      </c>
      <c r="F361" s="2129" t="s">
        <v>1470</v>
      </c>
      <c r="G361" s="2128" t="s">
        <v>1612</v>
      </c>
      <c r="H361" s="2130">
        <v>45190</v>
      </c>
      <c r="I361" s="2132">
        <v>10647</v>
      </c>
      <c r="J361" s="2132">
        <v>122</v>
      </c>
      <c r="K361" s="2133" t="s">
        <v>1613</v>
      </c>
      <c r="L361" s="2132">
        <v>132683961</v>
      </c>
      <c r="M361" s="2134" t="s">
        <v>1614</v>
      </c>
      <c r="N361" s="2135" t="s">
        <v>1618</v>
      </c>
      <c r="O361" s="2132">
        <v>1206010002</v>
      </c>
      <c r="P361" s="2134" t="s">
        <v>1476</v>
      </c>
      <c r="Q361" s="2136">
        <v>79910.64</v>
      </c>
      <c r="R361" s="271"/>
    </row>
    <row r="362" spans="1:18" ht="15.75" x14ac:dyDescent="0.25">
      <c r="A362" s="2128">
        <v>10</v>
      </c>
      <c r="B362" s="2128">
        <v>100</v>
      </c>
      <c r="C362" s="2128">
        <v>12</v>
      </c>
      <c r="D362" s="2129" t="s">
        <v>1469</v>
      </c>
      <c r="E362" s="2129" t="s">
        <v>483</v>
      </c>
      <c r="F362" s="2129" t="s">
        <v>1470</v>
      </c>
      <c r="G362" s="2128" t="s">
        <v>1612</v>
      </c>
      <c r="H362" s="2130">
        <v>45190</v>
      </c>
      <c r="I362" s="2132">
        <v>10794</v>
      </c>
      <c r="J362" s="2132">
        <v>123</v>
      </c>
      <c r="K362" s="2133" t="s">
        <v>1613</v>
      </c>
      <c r="L362" s="2132">
        <v>132683961</v>
      </c>
      <c r="M362" s="2134" t="s">
        <v>1614</v>
      </c>
      <c r="N362" s="2135" t="s">
        <v>1618</v>
      </c>
      <c r="O362" s="2132">
        <v>1206010002</v>
      </c>
      <c r="P362" s="2134" t="s">
        <v>1476</v>
      </c>
      <c r="Q362" s="2136">
        <v>79910.64</v>
      </c>
      <c r="R362" s="271"/>
    </row>
    <row r="363" spans="1:18" ht="15.75" x14ac:dyDescent="0.25">
      <c r="A363" s="2128">
        <v>10</v>
      </c>
      <c r="B363" s="2128">
        <v>100</v>
      </c>
      <c r="C363" s="2128">
        <v>12</v>
      </c>
      <c r="D363" s="2129" t="s">
        <v>1469</v>
      </c>
      <c r="E363" s="2129" t="s">
        <v>483</v>
      </c>
      <c r="F363" s="2129" t="s">
        <v>1470</v>
      </c>
      <c r="G363" s="2128" t="s">
        <v>1612</v>
      </c>
      <c r="H363" s="2130">
        <v>45190</v>
      </c>
      <c r="I363" s="2132">
        <v>10778</v>
      </c>
      <c r="J363" s="2132">
        <v>124</v>
      </c>
      <c r="K363" s="2133" t="s">
        <v>1613</v>
      </c>
      <c r="L363" s="2132">
        <v>132683961</v>
      </c>
      <c r="M363" s="2134" t="s">
        <v>1614</v>
      </c>
      <c r="N363" s="2135" t="s">
        <v>1618</v>
      </c>
      <c r="O363" s="2132">
        <v>1206010002</v>
      </c>
      <c r="P363" s="2134" t="s">
        <v>1476</v>
      </c>
      <c r="Q363" s="2136">
        <v>79910.64</v>
      </c>
      <c r="R363" s="271"/>
    </row>
    <row r="364" spans="1:18" ht="15.75" x14ac:dyDescent="0.25">
      <c r="A364" s="2128">
        <v>10</v>
      </c>
      <c r="B364" s="2128">
        <v>100</v>
      </c>
      <c r="C364" s="2128">
        <v>12</v>
      </c>
      <c r="D364" s="2129" t="s">
        <v>1469</v>
      </c>
      <c r="E364" s="2129" t="s">
        <v>483</v>
      </c>
      <c r="F364" s="2129" t="s">
        <v>1470</v>
      </c>
      <c r="G364" s="2128" t="s">
        <v>1612</v>
      </c>
      <c r="H364" s="2130">
        <v>45190</v>
      </c>
      <c r="I364" s="2132">
        <v>10693</v>
      </c>
      <c r="J364" s="2132">
        <v>125</v>
      </c>
      <c r="K364" s="2133" t="s">
        <v>1613</v>
      </c>
      <c r="L364" s="2132">
        <v>132683961</v>
      </c>
      <c r="M364" s="2134" t="s">
        <v>1614</v>
      </c>
      <c r="N364" s="2135" t="s">
        <v>1618</v>
      </c>
      <c r="O364" s="2132">
        <v>1206010002</v>
      </c>
      <c r="P364" s="2134" t="s">
        <v>1476</v>
      </c>
      <c r="Q364" s="2136">
        <v>79910.64</v>
      </c>
      <c r="R364" s="271"/>
    </row>
    <row r="365" spans="1:18" ht="15.75" x14ac:dyDescent="0.25">
      <c r="A365" s="2128">
        <v>10</v>
      </c>
      <c r="B365" s="2128">
        <v>100</v>
      </c>
      <c r="C365" s="2128">
        <v>12</v>
      </c>
      <c r="D365" s="2129" t="s">
        <v>1469</v>
      </c>
      <c r="E365" s="2129" t="s">
        <v>483</v>
      </c>
      <c r="F365" s="2129" t="s">
        <v>1470</v>
      </c>
      <c r="G365" s="2128" t="s">
        <v>1612</v>
      </c>
      <c r="H365" s="2130">
        <v>45190</v>
      </c>
      <c r="I365" s="2132">
        <v>10694</v>
      </c>
      <c r="J365" s="2132">
        <v>126</v>
      </c>
      <c r="K365" s="2133" t="s">
        <v>1613</v>
      </c>
      <c r="L365" s="2132">
        <v>132683961</v>
      </c>
      <c r="M365" s="2134" t="s">
        <v>1614</v>
      </c>
      <c r="N365" s="2135" t="s">
        <v>1618</v>
      </c>
      <c r="O365" s="2132">
        <v>1206010002</v>
      </c>
      <c r="P365" s="2134" t="s">
        <v>1476</v>
      </c>
      <c r="Q365" s="2136">
        <v>79910.64</v>
      </c>
      <c r="R365" s="271"/>
    </row>
    <row r="366" spans="1:18" ht="15.75" x14ac:dyDescent="0.25">
      <c r="A366" s="2128">
        <v>10</v>
      </c>
      <c r="B366" s="2128">
        <v>100</v>
      </c>
      <c r="C366" s="2128">
        <v>12</v>
      </c>
      <c r="D366" s="2129" t="s">
        <v>1469</v>
      </c>
      <c r="E366" s="2129" t="s">
        <v>483</v>
      </c>
      <c r="F366" s="2129" t="s">
        <v>1470</v>
      </c>
      <c r="G366" s="2128" t="s">
        <v>1612</v>
      </c>
      <c r="H366" s="2130">
        <v>45190</v>
      </c>
      <c r="I366" s="2132">
        <v>10747</v>
      </c>
      <c r="J366" s="2132">
        <v>127</v>
      </c>
      <c r="K366" s="2133" t="s">
        <v>1613</v>
      </c>
      <c r="L366" s="2132">
        <v>132683961</v>
      </c>
      <c r="M366" s="2134" t="s">
        <v>1614</v>
      </c>
      <c r="N366" s="2135" t="s">
        <v>1618</v>
      </c>
      <c r="O366" s="2132">
        <v>1206010002</v>
      </c>
      <c r="P366" s="2134" t="s">
        <v>1476</v>
      </c>
      <c r="Q366" s="2136">
        <v>79910.64</v>
      </c>
      <c r="R366" s="271"/>
    </row>
    <row r="367" spans="1:18" ht="15.75" x14ac:dyDescent="0.25">
      <c r="A367" s="2128">
        <v>10</v>
      </c>
      <c r="B367" s="2128">
        <v>100</v>
      </c>
      <c r="C367" s="2128">
        <v>12</v>
      </c>
      <c r="D367" s="2129" t="s">
        <v>1469</v>
      </c>
      <c r="E367" s="2129" t="s">
        <v>483</v>
      </c>
      <c r="F367" s="2129" t="s">
        <v>1470</v>
      </c>
      <c r="G367" s="2128" t="s">
        <v>1612</v>
      </c>
      <c r="H367" s="2130">
        <v>45190</v>
      </c>
      <c r="I367" s="2132">
        <v>10775</v>
      </c>
      <c r="J367" s="2132">
        <v>128</v>
      </c>
      <c r="K367" s="2133" t="s">
        <v>1613</v>
      </c>
      <c r="L367" s="2132">
        <v>132683961</v>
      </c>
      <c r="M367" s="2134" t="s">
        <v>1614</v>
      </c>
      <c r="N367" s="2135" t="s">
        <v>1618</v>
      </c>
      <c r="O367" s="2132">
        <v>1206010002</v>
      </c>
      <c r="P367" s="2134" t="s">
        <v>1476</v>
      </c>
      <c r="Q367" s="2136">
        <v>79910.64</v>
      </c>
      <c r="R367" s="271"/>
    </row>
    <row r="368" spans="1:18" ht="15.75" x14ac:dyDescent="0.25">
      <c r="A368" s="2128">
        <v>10</v>
      </c>
      <c r="B368" s="2128">
        <v>100</v>
      </c>
      <c r="C368" s="2128">
        <v>12</v>
      </c>
      <c r="D368" s="2129" t="s">
        <v>1469</v>
      </c>
      <c r="E368" s="2129" t="s">
        <v>483</v>
      </c>
      <c r="F368" s="2129" t="s">
        <v>1470</v>
      </c>
      <c r="G368" s="2128" t="s">
        <v>1612</v>
      </c>
      <c r="H368" s="2130">
        <v>45190</v>
      </c>
      <c r="I368" s="2132">
        <v>10695</v>
      </c>
      <c r="J368" s="2132">
        <v>129</v>
      </c>
      <c r="K368" s="2133" t="s">
        <v>1613</v>
      </c>
      <c r="L368" s="2132">
        <v>132683961</v>
      </c>
      <c r="M368" s="2134" t="s">
        <v>1614</v>
      </c>
      <c r="N368" s="2135" t="s">
        <v>1618</v>
      </c>
      <c r="O368" s="2132">
        <v>1206010002</v>
      </c>
      <c r="P368" s="2134" t="s">
        <v>1476</v>
      </c>
      <c r="Q368" s="2136">
        <v>79910.64</v>
      </c>
      <c r="R368" s="271"/>
    </row>
    <row r="369" spans="1:18" ht="15.75" x14ac:dyDescent="0.25">
      <c r="A369" s="2128">
        <v>10</v>
      </c>
      <c r="B369" s="2128">
        <v>100</v>
      </c>
      <c r="C369" s="2128">
        <v>12</v>
      </c>
      <c r="D369" s="2129" t="s">
        <v>1469</v>
      </c>
      <c r="E369" s="2129" t="s">
        <v>483</v>
      </c>
      <c r="F369" s="2129" t="s">
        <v>1470</v>
      </c>
      <c r="G369" s="2128" t="s">
        <v>1612</v>
      </c>
      <c r="H369" s="2130">
        <v>45190</v>
      </c>
      <c r="I369" s="2132">
        <v>10720</v>
      </c>
      <c r="J369" s="2132">
        <v>130</v>
      </c>
      <c r="K369" s="2133" t="s">
        <v>1613</v>
      </c>
      <c r="L369" s="2132">
        <v>132683961</v>
      </c>
      <c r="M369" s="2134" t="s">
        <v>1614</v>
      </c>
      <c r="N369" s="2135" t="s">
        <v>1618</v>
      </c>
      <c r="O369" s="2132">
        <v>1206010002</v>
      </c>
      <c r="P369" s="2134" t="s">
        <v>1476</v>
      </c>
      <c r="Q369" s="2136">
        <v>79910.64</v>
      </c>
      <c r="R369" s="271"/>
    </row>
    <row r="370" spans="1:18" ht="15.75" x14ac:dyDescent="0.25">
      <c r="A370" s="2128">
        <v>10</v>
      </c>
      <c r="B370" s="2128">
        <v>100</v>
      </c>
      <c r="C370" s="2128">
        <v>12</v>
      </c>
      <c r="D370" s="2129" t="s">
        <v>1469</v>
      </c>
      <c r="E370" s="2129" t="s">
        <v>483</v>
      </c>
      <c r="F370" s="2129" t="s">
        <v>1470</v>
      </c>
      <c r="G370" s="2128" t="s">
        <v>1612</v>
      </c>
      <c r="H370" s="2130">
        <v>45190</v>
      </c>
      <c r="I370" s="2132">
        <v>10716</v>
      </c>
      <c r="J370" s="2132">
        <v>131</v>
      </c>
      <c r="K370" s="2133" t="s">
        <v>1613</v>
      </c>
      <c r="L370" s="2132">
        <v>132683961</v>
      </c>
      <c r="M370" s="2134" t="s">
        <v>1614</v>
      </c>
      <c r="N370" s="2135" t="s">
        <v>1618</v>
      </c>
      <c r="O370" s="2132">
        <v>1206010002</v>
      </c>
      <c r="P370" s="2134" t="s">
        <v>1476</v>
      </c>
      <c r="Q370" s="2136">
        <v>79910.64</v>
      </c>
      <c r="R370" s="271"/>
    </row>
    <row r="371" spans="1:18" ht="15.75" x14ac:dyDescent="0.25">
      <c r="A371" s="2128">
        <v>10</v>
      </c>
      <c r="B371" s="2128">
        <v>100</v>
      </c>
      <c r="C371" s="2128">
        <v>12</v>
      </c>
      <c r="D371" s="2129" t="s">
        <v>1469</v>
      </c>
      <c r="E371" s="2129" t="s">
        <v>483</v>
      </c>
      <c r="F371" s="2129" t="s">
        <v>1470</v>
      </c>
      <c r="G371" s="2128" t="s">
        <v>1612</v>
      </c>
      <c r="H371" s="2130">
        <v>45190</v>
      </c>
      <c r="I371" s="2132">
        <v>10748</v>
      </c>
      <c r="J371" s="2132">
        <v>132</v>
      </c>
      <c r="K371" s="2133" t="s">
        <v>1613</v>
      </c>
      <c r="L371" s="2132">
        <v>132683961</v>
      </c>
      <c r="M371" s="2134" t="s">
        <v>1614</v>
      </c>
      <c r="N371" s="2135" t="s">
        <v>1618</v>
      </c>
      <c r="O371" s="2132">
        <v>1206010002</v>
      </c>
      <c r="P371" s="2134" t="s">
        <v>1476</v>
      </c>
      <c r="Q371" s="2136">
        <v>79910.64</v>
      </c>
      <c r="R371" s="271"/>
    </row>
    <row r="372" spans="1:18" ht="15.75" x14ac:dyDescent="0.25">
      <c r="A372" s="2128">
        <v>10</v>
      </c>
      <c r="B372" s="2128">
        <v>100</v>
      </c>
      <c r="C372" s="2128">
        <v>12</v>
      </c>
      <c r="D372" s="2129" t="s">
        <v>1469</v>
      </c>
      <c r="E372" s="2129" t="s">
        <v>483</v>
      </c>
      <c r="F372" s="2129" t="s">
        <v>1470</v>
      </c>
      <c r="G372" s="2128" t="s">
        <v>1612</v>
      </c>
      <c r="H372" s="2130">
        <v>45190</v>
      </c>
      <c r="I372" s="2132">
        <v>10636</v>
      </c>
      <c r="J372" s="2132">
        <v>133</v>
      </c>
      <c r="K372" s="2133" t="s">
        <v>1613</v>
      </c>
      <c r="L372" s="2132">
        <v>132683961</v>
      </c>
      <c r="M372" s="2134" t="s">
        <v>1614</v>
      </c>
      <c r="N372" s="2135" t="s">
        <v>1618</v>
      </c>
      <c r="O372" s="2132">
        <v>1206010002</v>
      </c>
      <c r="P372" s="2134" t="s">
        <v>1476</v>
      </c>
      <c r="Q372" s="2136">
        <v>79910.64</v>
      </c>
      <c r="R372" s="271"/>
    </row>
    <row r="373" spans="1:18" ht="15.75" x14ac:dyDescent="0.25">
      <c r="A373" s="2128">
        <v>10</v>
      </c>
      <c r="B373" s="2128">
        <v>100</v>
      </c>
      <c r="C373" s="2128">
        <v>12</v>
      </c>
      <c r="D373" s="2129" t="s">
        <v>1469</v>
      </c>
      <c r="E373" s="2129" t="s">
        <v>483</v>
      </c>
      <c r="F373" s="2129" t="s">
        <v>1470</v>
      </c>
      <c r="G373" s="2128" t="s">
        <v>1612</v>
      </c>
      <c r="H373" s="2130">
        <v>45190</v>
      </c>
      <c r="I373" s="2132">
        <v>10730</v>
      </c>
      <c r="J373" s="2132">
        <v>134</v>
      </c>
      <c r="K373" s="2133" t="s">
        <v>1613</v>
      </c>
      <c r="L373" s="2132">
        <v>132683961</v>
      </c>
      <c r="M373" s="2134" t="s">
        <v>1614</v>
      </c>
      <c r="N373" s="2135" t="s">
        <v>1618</v>
      </c>
      <c r="O373" s="2132">
        <v>1206010002</v>
      </c>
      <c r="P373" s="2134" t="s">
        <v>1476</v>
      </c>
      <c r="Q373" s="2136">
        <v>79910.64</v>
      </c>
      <c r="R373" s="271"/>
    </row>
    <row r="374" spans="1:18" ht="15.75" x14ac:dyDescent="0.25">
      <c r="A374" s="2128">
        <v>10</v>
      </c>
      <c r="B374" s="2128">
        <v>100</v>
      </c>
      <c r="C374" s="2128">
        <v>12</v>
      </c>
      <c r="D374" s="2129" t="s">
        <v>1469</v>
      </c>
      <c r="E374" s="2129" t="s">
        <v>483</v>
      </c>
      <c r="F374" s="2129" t="s">
        <v>1470</v>
      </c>
      <c r="G374" s="2128" t="s">
        <v>1612</v>
      </c>
      <c r="H374" s="2130">
        <v>45190</v>
      </c>
      <c r="I374" s="2132">
        <v>10736</v>
      </c>
      <c r="J374" s="2132">
        <v>135</v>
      </c>
      <c r="K374" s="2133" t="s">
        <v>1613</v>
      </c>
      <c r="L374" s="2132">
        <v>132683961</v>
      </c>
      <c r="M374" s="2134" t="s">
        <v>1614</v>
      </c>
      <c r="N374" s="2135" t="s">
        <v>1618</v>
      </c>
      <c r="O374" s="2132">
        <v>1206010002</v>
      </c>
      <c r="P374" s="2134" t="s">
        <v>1476</v>
      </c>
      <c r="Q374" s="2136">
        <v>79910.64</v>
      </c>
      <c r="R374" s="271"/>
    </row>
    <row r="375" spans="1:18" ht="15.75" x14ac:dyDescent="0.25">
      <c r="A375" s="2128">
        <v>10</v>
      </c>
      <c r="B375" s="2128">
        <v>100</v>
      </c>
      <c r="C375" s="2128">
        <v>12</v>
      </c>
      <c r="D375" s="2129" t="s">
        <v>1469</v>
      </c>
      <c r="E375" s="2129" t="s">
        <v>483</v>
      </c>
      <c r="F375" s="2129" t="s">
        <v>1470</v>
      </c>
      <c r="G375" s="2128" t="s">
        <v>1612</v>
      </c>
      <c r="H375" s="2130">
        <v>45190</v>
      </c>
      <c r="I375" s="2132">
        <v>10691</v>
      </c>
      <c r="J375" s="2132">
        <v>136</v>
      </c>
      <c r="K375" s="2133" t="s">
        <v>1613</v>
      </c>
      <c r="L375" s="2132">
        <v>132683961</v>
      </c>
      <c r="M375" s="2134" t="s">
        <v>1614</v>
      </c>
      <c r="N375" s="2135" t="s">
        <v>1618</v>
      </c>
      <c r="O375" s="2132">
        <v>1206010002</v>
      </c>
      <c r="P375" s="2134" t="s">
        <v>1476</v>
      </c>
      <c r="Q375" s="2136">
        <v>79910.64</v>
      </c>
      <c r="R375" s="271"/>
    </row>
    <row r="376" spans="1:18" ht="15.75" x14ac:dyDescent="0.25">
      <c r="A376" s="2128">
        <v>10</v>
      </c>
      <c r="B376" s="2128">
        <v>100</v>
      </c>
      <c r="C376" s="2128">
        <v>12</v>
      </c>
      <c r="D376" s="2129" t="s">
        <v>1469</v>
      </c>
      <c r="E376" s="2129" t="s">
        <v>483</v>
      </c>
      <c r="F376" s="2129" t="s">
        <v>1470</v>
      </c>
      <c r="G376" s="2128" t="s">
        <v>1612</v>
      </c>
      <c r="H376" s="2130">
        <v>45190</v>
      </c>
      <c r="I376" s="2132">
        <v>10703</v>
      </c>
      <c r="J376" s="2132">
        <v>137</v>
      </c>
      <c r="K376" s="2133" t="s">
        <v>1613</v>
      </c>
      <c r="L376" s="2132">
        <v>132683961</v>
      </c>
      <c r="M376" s="2134" t="s">
        <v>1614</v>
      </c>
      <c r="N376" s="2135" t="s">
        <v>1618</v>
      </c>
      <c r="O376" s="2132">
        <v>1206010002</v>
      </c>
      <c r="P376" s="2134" t="s">
        <v>1476</v>
      </c>
      <c r="Q376" s="2136">
        <v>79910.64</v>
      </c>
      <c r="R376" s="271"/>
    </row>
    <row r="377" spans="1:18" ht="15.75" x14ac:dyDescent="0.25">
      <c r="A377" s="2128">
        <v>10</v>
      </c>
      <c r="B377" s="2128">
        <v>100</v>
      </c>
      <c r="C377" s="2128">
        <v>12</v>
      </c>
      <c r="D377" s="2129" t="s">
        <v>1469</v>
      </c>
      <c r="E377" s="2129" t="s">
        <v>483</v>
      </c>
      <c r="F377" s="2129" t="s">
        <v>1470</v>
      </c>
      <c r="G377" s="2128" t="s">
        <v>1612</v>
      </c>
      <c r="H377" s="2130">
        <v>45190</v>
      </c>
      <c r="I377" s="2132">
        <v>10717</v>
      </c>
      <c r="J377" s="2132">
        <v>138</v>
      </c>
      <c r="K377" s="2133" t="s">
        <v>1613</v>
      </c>
      <c r="L377" s="2132">
        <v>132683961</v>
      </c>
      <c r="M377" s="2134" t="s">
        <v>1614</v>
      </c>
      <c r="N377" s="2135" t="s">
        <v>1618</v>
      </c>
      <c r="O377" s="2132">
        <v>1206010002</v>
      </c>
      <c r="P377" s="2134" t="s">
        <v>1476</v>
      </c>
      <c r="Q377" s="2136">
        <v>79910.64</v>
      </c>
      <c r="R377" s="271"/>
    </row>
    <row r="378" spans="1:18" ht="15.75" x14ac:dyDescent="0.25">
      <c r="A378" s="2128">
        <v>10</v>
      </c>
      <c r="B378" s="2128">
        <v>100</v>
      </c>
      <c r="C378" s="2128">
        <v>12</v>
      </c>
      <c r="D378" s="2129" t="s">
        <v>1469</v>
      </c>
      <c r="E378" s="2129" t="s">
        <v>483</v>
      </c>
      <c r="F378" s="2129" t="s">
        <v>1470</v>
      </c>
      <c r="G378" s="2128" t="s">
        <v>681</v>
      </c>
      <c r="H378" s="2130">
        <v>45190</v>
      </c>
      <c r="I378" s="2131">
        <v>10454</v>
      </c>
      <c r="J378" s="2132" t="s">
        <v>1472</v>
      </c>
      <c r="K378" s="2133" t="s">
        <v>1619</v>
      </c>
      <c r="L378" s="2132">
        <v>132683961</v>
      </c>
      <c r="M378" s="2134" t="s">
        <v>1614</v>
      </c>
      <c r="N378" s="2135" t="s">
        <v>1618</v>
      </c>
      <c r="O378" s="2132">
        <v>1206010006</v>
      </c>
      <c r="P378" s="2134" t="s">
        <v>1476</v>
      </c>
      <c r="Q378" s="2136">
        <v>210141.01</v>
      </c>
      <c r="R378" s="271"/>
    </row>
    <row r="379" spans="1:18" ht="15.75" x14ac:dyDescent="0.25">
      <c r="A379" s="2128">
        <v>10</v>
      </c>
      <c r="B379" s="2128">
        <v>100</v>
      </c>
      <c r="C379" s="2128">
        <v>12</v>
      </c>
      <c r="D379" s="2129" t="s">
        <v>1469</v>
      </c>
      <c r="E379" s="2129" t="s">
        <v>483</v>
      </c>
      <c r="F379" s="2129" t="s">
        <v>1470</v>
      </c>
      <c r="G379" s="2128" t="s">
        <v>681</v>
      </c>
      <c r="H379" s="2130">
        <v>45190</v>
      </c>
      <c r="I379" s="2131">
        <v>10634</v>
      </c>
      <c r="J379" s="2132" t="s">
        <v>1472</v>
      </c>
      <c r="K379" s="2133" t="s">
        <v>1619</v>
      </c>
      <c r="L379" s="2132">
        <v>132683961</v>
      </c>
      <c r="M379" s="2134" t="s">
        <v>1614</v>
      </c>
      <c r="N379" s="2135" t="s">
        <v>1618</v>
      </c>
      <c r="O379" s="2132">
        <v>1206010006</v>
      </c>
      <c r="P379" s="2134" t="s">
        <v>1476</v>
      </c>
      <c r="Q379" s="2136">
        <v>210141.01</v>
      </c>
      <c r="R379" s="271"/>
    </row>
    <row r="380" spans="1:18" ht="15.75" x14ac:dyDescent="0.25">
      <c r="A380" s="2128">
        <v>10</v>
      </c>
      <c r="B380" s="2128">
        <v>100</v>
      </c>
      <c r="C380" s="2128">
        <v>12</v>
      </c>
      <c r="D380" s="2129" t="s">
        <v>1469</v>
      </c>
      <c r="E380" s="2129" t="s">
        <v>483</v>
      </c>
      <c r="F380" s="2129" t="s">
        <v>1470</v>
      </c>
      <c r="G380" s="2128" t="s">
        <v>681</v>
      </c>
      <c r="H380" s="2130">
        <v>45190</v>
      </c>
      <c r="I380" s="2131">
        <v>10456</v>
      </c>
      <c r="J380" s="2132" t="s">
        <v>1472</v>
      </c>
      <c r="K380" s="2133" t="s">
        <v>1619</v>
      </c>
      <c r="L380" s="2132">
        <v>132683961</v>
      </c>
      <c r="M380" s="2134" t="s">
        <v>1614</v>
      </c>
      <c r="N380" s="2135" t="s">
        <v>1618</v>
      </c>
      <c r="O380" s="2132">
        <v>1206010006</v>
      </c>
      <c r="P380" s="2134" t="s">
        <v>1476</v>
      </c>
      <c r="Q380" s="2136">
        <v>210141.01</v>
      </c>
      <c r="R380" s="271"/>
    </row>
    <row r="381" spans="1:18" ht="15.75" x14ac:dyDescent="0.25">
      <c r="A381" s="2128">
        <v>10</v>
      </c>
      <c r="B381" s="2128">
        <v>100</v>
      </c>
      <c r="C381" s="2128">
        <v>12</v>
      </c>
      <c r="D381" s="2129" t="s">
        <v>1469</v>
      </c>
      <c r="E381" s="2129" t="s">
        <v>483</v>
      </c>
      <c r="F381" s="2129" t="s">
        <v>1470</v>
      </c>
      <c r="G381" s="2128" t="s">
        <v>681</v>
      </c>
      <c r="H381" s="2130">
        <v>45190</v>
      </c>
      <c r="I381" s="2131">
        <v>10564</v>
      </c>
      <c r="J381" s="2132" t="s">
        <v>1472</v>
      </c>
      <c r="K381" s="2133" t="s">
        <v>1619</v>
      </c>
      <c r="L381" s="2132">
        <v>132683961</v>
      </c>
      <c r="M381" s="2134" t="s">
        <v>1614</v>
      </c>
      <c r="N381" s="2135" t="s">
        <v>1618</v>
      </c>
      <c r="O381" s="2132">
        <v>1206010006</v>
      </c>
      <c r="P381" s="2134" t="s">
        <v>1476</v>
      </c>
      <c r="Q381" s="2136">
        <v>210141.01</v>
      </c>
      <c r="R381" s="271"/>
    </row>
    <row r="382" spans="1:18" ht="15.75" x14ac:dyDescent="0.25">
      <c r="A382" s="2128">
        <v>10</v>
      </c>
      <c r="B382" s="2128">
        <v>100</v>
      </c>
      <c r="C382" s="2128">
        <v>12</v>
      </c>
      <c r="D382" s="2129" t="s">
        <v>1469</v>
      </c>
      <c r="E382" s="2129" t="s">
        <v>483</v>
      </c>
      <c r="F382" s="2129" t="s">
        <v>1470</v>
      </c>
      <c r="G382" s="2128" t="s">
        <v>681</v>
      </c>
      <c r="H382" s="2130">
        <v>45190</v>
      </c>
      <c r="I382" s="2131">
        <v>10458</v>
      </c>
      <c r="J382" s="2132" t="s">
        <v>1472</v>
      </c>
      <c r="K382" s="2133" t="s">
        <v>1619</v>
      </c>
      <c r="L382" s="2132">
        <v>132683961</v>
      </c>
      <c r="M382" s="2134" t="s">
        <v>1614</v>
      </c>
      <c r="N382" s="2135" t="s">
        <v>1618</v>
      </c>
      <c r="O382" s="2132">
        <v>1206010006</v>
      </c>
      <c r="P382" s="2134" t="s">
        <v>1476</v>
      </c>
      <c r="Q382" s="2136">
        <v>210141.01</v>
      </c>
      <c r="R382" s="271"/>
    </row>
    <row r="383" spans="1:18" ht="15.75" x14ac:dyDescent="0.25">
      <c r="A383" s="2128">
        <v>10</v>
      </c>
      <c r="B383" s="2128">
        <v>100</v>
      </c>
      <c r="C383" s="2128">
        <v>12</v>
      </c>
      <c r="D383" s="2129" t="s">
        <v>1469</v>
      </c>
      <c r="E383" s="2129" t="s">
        <v>483</v>
      </c>
      <c r="F383" s="2129" t="s">
        <v>1470</v>
      </c>
      <c r="G383" s="2128" t="s">
        <v>681</v>
      </c>
      <c r="H383" s="2130">
        <v>45190</v>
      </c>
      <c r="I383" s="2131">
        <v>10459</v>
      </c>
      <c r="J383" s="2132" t="s">
        <v>1472</v>
      </c>
      <c r="K383" s="2133" t="s">
        <v>1619</v>
      </c>
      <c r="L383" s="2132">
        <v>132683961</v>
      </c>
      <c r="M383" s="2134" t="s">
        <v>1614</v>
      </c>
      <c r="N383" s="2135" t="s">
        <v>1618</v>
      </c>
      <c r="O383" s="2132">
        <v>1206010006</v>
      </c>
      <c r="P383" s="2134" t="s">
        <v>1476</v>
      </c>
      <c r="Q383" s="2136">
        <v>210141.01</v>
      </c>
      <c r="R383" s="271"/>
    </row>
    <row r="384" spans="1:18" ht="15.75" x14ac:dyDescent="0.25">
      <c r="A384" s="2128">
        <v>10</v>
      </c>
      <c r="B384" s="2128">
        <v>100</v>
      </c>
      <c r="C384" s="2128">
        <v>12</v>
      </c>
      <c r="D384" s="2129" t="s">
        <v>1469</v>
      </c>
      <c r="E384" s="2129" t="s">
        <v>483</v>
      </c>
      <c r="F384" s="2129" t="s">
        <v>1470</v>
      </c>
      <c r="G384" s="2128" t="s">
        <v>681</v>
      </c>
      <c r="H384" s="2130">
        <v>45190</v>
      </c>
      <c r="I384" s="2131">
        <v>10562</v>
      </c>
      <c r="J384" s="2132" t="s">
        <v>1472</v>
      </c>
      <c r="K384" s="2133" t="s">
        <v>1619</v>
      </c>
      <c r="L384" s="2132">
        <v>132683961</v>
      </c>
      <c r="M384" s="2134" t="s">
        <v>1614</v>
      </c>
      <c r="N384" s="2135" t="s">
        <v>1618</v>
      </c>
      <c r="O384" s="2132">
        <v>1206010006</v>
      </c>
      <c r="P384" s="2134" t="s">
        <v>1476</v>
      </c>
      <c r="Q384" s="2136">
        <v>210141.01</v>
      </c>
      <c r="R384" s="271"/>
    </row>
    <row r="385" spans="1:18" ht="15.75" x14ac:dyDescent="0.25">
      <c r="A385" s="2128">
        <v>10</v>
      </c>
      <c r="B385" s="2128">
        <v>100</v>
      </c>
      <c r="C385" s="2128">
        <v>12</v>
      </c>
      <c r="D385" s="2129" t="s">
        <v>1469</v>
      </c>
      <c r="E385" s="2129" t="s">
        <v>483</v>
      </c>
      <c r="F385" s="2129" t="s">
        <v>1470</v>
      </c>
      <c r="G385" s="2128" t="s">
        <v>681</v>
      </c>
      <c r="H385" s="2130">
        <v>45190</v>
      </c>
      <c r="I385" s="2131">
        <v>10453</v>
      </c>
      <c r="J385" s="2132" t="s">
        <v>1472</v>
      </c>
      <c r="K385" s="2133" t="s">
        <v>1619</v>
      </c>
      <c r="L385" s="2132">
        <v>132683961</v>
      </c>
      <c r="M385" s="2134" t="s">
        <v>1614</v>
      </c>
      <c r="N385" s="2135" t="s">
        <v>1618</v>
      </c>
      <c r="O385" s="2132">
        <v>1206010006</v>
      </c>
      <c r="P385" s="2134" t="s">
        <v>1476</v>
      </c>
      <c r="Q385" s="2136">
        <v>210141.01</v>
      </c>
      <c r="R385" s="271"/>
    </row>
    <row r="386" spans="1:18" ht="15.75" x14ac:dyDescent="0.25">
      <c r="A386" s="2128">
        <v>10</v>
      </c>
      <c r="B386" s="2128">
        <v>100</v>
      </c>
      <c r="C386" s="2128">
        <v>12</v>
      </c>
      <c r="D386" s="2129" t="s">
        <v>1469</v>
      </c>
      <c r="E386" s="2129" t="s">
        <v>483</v>
      </c>
      <c r="F386" s="2129" t="s">
        <v>1470</v>
      </c>
      <c r="G386" s="2128" t="s">
        <v>681</v>
      </c>
      <c r="H386" s="2130">
        <v>45190</v>
      </c>
      <c r="I386" s="2131">
        <v>10569</v>
      </c>
      <c r="J386" s="2132" t="s">
        <v>1472</v>
      </c>
      <c r="K386" s="2133" t="s">
        <v>1619</v>
      </c>
      <c r="L386" s="2132">
        <v>132683961</v>
      </c>
      <c r="M386" s="2134" t="s">
        <v>1614</v>
      </c>
      <c r="N386" s="2135" t="s">
        <v>1618</v>
      </c>
      <c r="O386" s="2132">
        <v>1206010006</v>
      </c>
      <c r="P386" s="2134" t="s">
        <v>1476</v>
      </c>
      <c r="Q386" s="2136">
        <v>210141.01</v>
      </c>
      <c r="R386" s="271"/>
    </row>
    <row r="387" spans="1:18" ht="15.75" x14ac:dyDescent="0.25">
      <c r="A387" s="2128">
        <v>10</v>
      </c>
      <c r="B387" s="2128">
        <v>100</v>
      </c>
      <c r="C387" s="2128">
        <v>12</v>
      </c>
      <c r="D387" s="2129" t="s">
        <v>1469</v>
      </c>
      <c r="E387" s="2129" t="s">
        <v>483</v>
      </c>
      <c r="F387" s="2129" t="s">
        <v>1470</v>
      </c>
      <c r="G387" s="2128" t="s">
        <v>681</v>
      </c>
      <c r="H387" s="2130">
        <v>45190</v>
      </c>
      <c r="I387" s="2131">
        <v>10565</v>
      </c>
      <c r="J387" s="2132" t="s">
        <v>1472</v>
      </c>
      <c r="K387" s="2133" t="s">
        <v>1619</v>
      </c>
      <c r="L387" s="2132">
        <v>132683961</v>
      </c>
      <c r="M387" s="2134" t="s">
        <v>1614</v>
      </c>
      <c r="N387" s="2135" t="s">
        <v>1618</v>
      </c>
      <c r="O387" s="2132">
        <v>1206010006</v>
      </c>
      <c r="P387" s="2134" t="s">
        <v>1476</v>
      </c>
      <c r="Q387" s="2136">
        <v>210141.01</v>
      </c>
      <c r="R387" s="271"/>
    </row>
    <row r="388" spans="1:18" ht="15.75" x14ac:dyDescent="0.25">
      <c r="A388" s="2128">
        <v>10</v>
      </c>
      <c r="B388" s="2128">
        <v>100</v>
      </c>
      <c r="C388" s="2128">
        <v>12</v>
      </c>
      <c r="D388" s="2129" t="s">
        <v>1469</v>
      </c>
      <c r="E388" s="2129" t="s">
        <v>483</v>
      </c>
      <c r="F388" s="2129" t="s">
        <v>1470</v>
      </c>
      <c r="G388" s="2128" t="s">
        <v>681</v>
      </c>
      <c r="H388" s="2130">
        <v>45190</v>
      </c>
      <c r="I388" s="2131">
        <v>10560</v>
      </c>
      <c r="J388" s="2132" t="s">
        <v>1472</v>
      </c>
      <c r="K388" s="2133" t="s">
        <v>1619</v>
      </c>
      <c r="L388" s="2132">
        <v>132683961</v>
      </c>
      <c r="M388" s="2134" t="s">
        <v>1614</v>
      </c>
      <c r="N388" s="2135" t="s">
        <v>1618</v>
      </c>
      <c r="O388" s="2132">
        <v>1206010006</v>
      </c>
      <c r="P388" s="2134" t="s">
        <v>1476</v>
      </c>
      <c r="Q388" s="2136">
        <v>210141.01</v>
      </c>
      <c r="R388" s="271"/>
    </row>
    <row r="389" spans="1:18" ht="15.75" x14ac:dyDescent="0.25">
      <c r="A389" s="2128">
        <v>10</v>
      </c>
      <c r="B389" s="2128">
        <v>100</v>
      </c>
      <c r="C389" s="2128">
        <v>12</v>
      </c>
      <c r="D389" s="2129" t="s">
        <v>1469</v>
      </c>
      <c r="E389" s="2129" t="s">
        <v>483</v>
      </c>
      <c r="F389" s="2129" t="s">
        <v>1470</v>
      </c>
      <c r="G389" s="2128" t="s">
        <v>681</v>
      </c>
      <c r="H389" s="2130">
        <v>45190</v>
      </c>
      <c r="I389" s="2131">
        <v>10457</v>
      </c>
      <c r="J389" s="2132" t="s">
        <v>1472</v>
      </c>
      <c r="K389" s="2133" t="s">
        <v>1619</v>
      </c>
      <c r="L389" s="2132">
        <v>132683961</v>
      </c>
      <c r="M389" s="2134" t="s">
        <v>1614</v>
      </c>
      <c r="N389" s="2135" t="s">
        <v>1618</v>
      </c>
      <c r="O389" s="2132">
        <v>1206010006</v>
      </c>
      <c r="P389" s="2134" t="s">
        <v>1476</v>
      </c>
      <c r="Q389" s="2136">
        <v>210141.01</v>
      </c>
      <c r="R389" s="271"/>
    </row>
    <row r="390" spans="1:18" ht="15.75" x14ac:dyDescent="0.25">
      <c r="A390" s="2128">
        <v>10</v>
      </c>
      <c r="B390" s="2128">
        <v>100</v>
      </c>
      <c r="C390" s="2128">
        <v>12</v>
      </c>
      <c r="D390" s="2129" t="s">
        <v>1469</v>
      </c>
      <c r="E390" s="2129" t="s">
        <v>483</v>
      </c>
      <c r="F390" s="2129" t="s">
        <v>1470</v>
      </c>
      <c r="G390" s="2128" t="s">
        <v>681</v>
      </c>
      <c r="H390" s="2130">
        <v>45190</v>
      </c>
      <c r="I390" s="2131">
        <v>10452</v>
      </c>
      <c r="J390" s="2132" t="s">
        <v>1472</v>
      </c>
      <c r="K390" s="2133" t="s">
        <v>1619</v>
      </c>
      <c r="L390" s="2132">
        <v>132683961</v>
      </c>
      <c r="M390" s="2134" t="s">
        <v>1614</v>
      </c>
      <c r="N390" s="2135" t="s">
        <v>1618</v>
      </c>
      <c r="O390" s="2132">
        <v>1206010006</v>
      </c>
      <c r="P390" s="2134" t="s">
        <v>1476</v>
      </c>
      <c r="Q390" s="2136">
        <v>210141.01</v>
      </c>
      <c r="R390" s="271"/>
    </row>
    <row r="391" spans="1:18" ht="15.75" x14ac:dyDescent="0.25">
      <c r="A391" s="2128">
        <v>10</v>
      </c>
      <c r="B391" s="2128">
        <v>100</v>
      </c>
      <c r="C391" s="2128">
        <v>12</v>
      </c>
      <c r="D391" s="2129" t="s">
        <v>1469</v>
      </c>
      <c r="E391" s="2129" t="s">
        <v>483</v>
      </c>
      <c r="F391" s="2129" t="s">
        <v>1470</v>
      </c>
      <c r="G391" s="2128" t="s">
        <v>681</v>
      </c>
      <c r="H391" s="2130">
        <v>45190</v>
      </c>
      <c r="I391" s="2131">
        <v>10455</v>
      </c>
      <c r="J391" s="2132" t="s">
        <v>1472</v>
      </c>
      <c r="K391" s="2133" t="s">
        <v>1619</v>
      </c>
      <c r="L391" s="2132">
        <v>132683961</v>
      </c>
      <c r="M391" s="2134" t="s">
        <v>1614</v>
      </c>
      <c r="N391" s="2135" t="s">
        <v>1618</v>
      </c>
      <c r="O391" s="2132">
        <v>1206010006</v>
      </c>
      <c r="P391" s="2134" t="s">
        <v>1476</v>
      </c>
      <c r="Q391" s="2136">
        <v>210141.01</v>
      </c>
      <c r="R391" s="271"/>
    </row>
    <row r="392" spans="1:18" ht="15.75" x14ac:dyDescent="0.25">
      <c r="A392" s="2128">
        <v>10</v>
      </c>
      <c r="B392" s="2128">
        <v>100</v>
      </c>
      <c r="C392" s="2128">
        <v>12</v>
      </c>
      <c r="D392" s="2129" t="s">
        <v>1469</v>
      </c>
      <c r="E392" s="2129" t="s">
        <v>483</v>
      </c>
      <c r="F392" s="2129" t="s">
        <v>1470</v>
      </c>
      <c r="G392" s="2128" t="s">
        <v>681</v>
      </c>
      <c r="H392" s="2130">
        <v>45190</v>
      </c>
      <c r="I392" s="2131">
        <v>10568</v>
      </c>
      <c r="J392" s="2132" t="s">
        <v>1472</v>
      </c>
      <c r="K392" s="2133" t="s">
        <v>1619</v>
      </c>
      <c r="L392" s="2132">
        <v>132683961</v>
      </c>
      <c r="M392" s="2134" t="s">
        <v>1614</v>
      </c>
      <c r="N392" s="2135" t="s">
        <v>1618</v>
      </c>
      <c r="O392" s="2132">
        <v>1206010006</v>
      </c>
      <c r="P392" s="2134" t="s">
        <v>1476</v>
      </c>
      <c r="Q392" s="2136">
        <v>210141.01</v>
      </c>
      <c r="R392" s="271"/>
    </row>
    <row r="393" spans="1:18" ht="15.75" x14ac:dyDescent="0.25">
      <c r="A393" s="2128">
        <v>10</v>
      </c>
      <c r="B393" s="2128">
        <v>100</v>
      </c>
      <c r="C393" s="2128">
        <v>12</v>
      </c>
      <c r="D393" s="2129" t="s">
        <v>1469</v>
      </c>
      <c r="E393" s="2129" t="s">
        <v>483</v>
      </c>
      <c r="F393" s="2129" t="s">
        <v>1470</v>
      </c>
      <c r="G393" s="2128" t="s">
        <v>681</v>
      </c>
      <c r="H393" s="2130">
        <v>45190</v>
      </c>
      <c r="I393" s="2131">
        <v>10635</v>
      </c>
      <c r="J393" s="2132" t="s">
        <v>1472</v>
      </c>
      <c r="K393" s="2133" t="s">
        <v>1619</v>
      </c>
      <c r="L393" s="2132">
        <v>132683961</v>
      </c>
      <c r="M393" s="2134" t="s">
        <v>1614</v>
      </c>
      <c r="N393" s="2135" t="s">
        <v>1618</v>
      </c>
      <c r="O393" s="2132">
        <v>1206010006</v>
      </c>
      <c r="P393" s="2134" t="s">
        <v>1476</v>
      </c>
      <c r="Q393" s="2136">
        <v>210141.01</v>
      </c>
      <c r="R393" s="271"/>
    </row>
    <row r="394" spans="1:18" ht="15.75" x14ac:dyDescent="0.25">
      <c r="A394" s="2128">
        <v>10</v>
      </c>
      <c r="B394" s="2128">
        <v>100</v>
      </c>
      <c r="C394" s="2128">
        <v>12</v>
      </c>
      <c r="D394" s="2129" t="s">
        <v>1469</v>
      </c>
      <c r="E394" s="2129" t="s">
        <v>483</v>
      </c>
      <c r="F394" s="2129" t="s">
        <v>1470</v>
      </c>
      <c r="G394" s="2128" t="s">
        <v>681</v>
      </c>
      <c r="H394" s="2130">
        <v>45190</v>
      </c>
      <c r="I394" s="2131">
        <v>10563</v>
      </c>
      <c r="J394" s="2132" t="s">
        <v>1472</v>
      </c>
      <c r="K394" s="2133" t="s">
        <v>1619</v>
      </c>
      <c r="L394" s="2132">
        <v>132683961</v>
      </c>
      <c r="M394" s="2134" t="s">
        <v>1614</v>
      </c>
      <c r="N394" s="2135" t="s">
        <v>1618</v>
      </c>
      <c r="O394" s="2132">
        <v>1206010006</v>
      </c>
      <c r="P394" s="2134" t="s">
        <v>1476</v>
      </c>
      <c r="Q394" s="2136">
        <v>210141.01</v>
      </c>
      <c r="R394" s="271"/>
    </row>
    <row r="395" spans="1:18" ht="15.75" x14ac:dyDescent="0.25">
      <c r="A395" s="2128">
        <v>10</v>
      </c>
      <c r="B395" s="2128">
        <v>100</v>
      </c>
      <c r="C395" s="2128">
        <v>12</v>
      </c>
      <c r="D395" s="2129" t="s">
        <v>1469</v>
      </c>
      <c r="E395" s="2129" t="s">
        <v>483</v>
      </c>
      <c r="F395" s="2129" t="s">
        <v>1470</v>
      </c>
      <c r="G395" s="2128" t="s">
        <v>681</v>
      </c>
      <c r="H395" s="2130">
        <v>45190</v>
      </c>
      <c r="I395" s="2131">
        <v>10561</v>
      </c>
      <c r="J395" s="2132" t="s">
        <v>1472</v>
      </c>
      <c r="K395" s="2133" t="s">
        <v>1619</v>
      </c>
      <c r="L395" s="2132">
        <v>132683961</v>
      </c>
      <c r="M395" s="2134" t="s">
        <v>1614</v>
      </c>
      <c r="N395" s="2135" t="s">
        <v>1618</v>
      </c>
      <c r="O395" s="2132">
        <v>1206010006</v>
      </c>
      <c r="P395" s="2134" t="s">
        <v>1476</v>
      </c>
      <c r="Q395" s="2139">
        <v>210141</v>
      </c>
      <c r="R395" s="271"/>
    </row>
    <row r="396" spans="1:18" ht="15.75" x14ac:dyDescent="0.25">
      <c r="A396" s="2128">
        <v>10</v>
      </c>
      <c r="B396" s="2128">
        <v>100</v>
      </c>
      <c r="C396" s="2128">
        <v>12</v>
      </c>
      <c r="D396" s="2129" t="s">
        <v>1469</v>
      </c>
      <c r="E396" s="2129" t="s">
        <v>483</v>
      </c>
      <c r="F396" s="2129" t="s">
        <v>1470</v>
      </c>
      <c r="G396" s="2128" t="s">
        <v>681</v>
      </c>
      <c r="H396" s="2130">
        <v>45190</v>
      </c>
      <c r="I396" s="2131">
        <v>10451</v>
      </c>
      <c r="J396" s="2132" t="s">
        <v>1472</v>
      </c>
      <c r="K396" s="2133" t="s">
        <v>1619</v>
      </c>
      <c r="L396" s="2132">
        <v>132683961</v>
      </c>
      <c r="M396" s="2134" t="s">
        <v>1614</v>
      </c>
      <c r="N396" s="2135" t="s">
        <v>1618</v>
      </c>
      <c r="O396" s="2132">
        <v>1206010006</v>
      </c>
      <c r="P396" s="2134" t="s">
        <v>1476</v>
      </c>
      <c r="Q396" s="2136">
        <v>210141</v>
      </c>
      <c r="R396" s="271"/>
    </row>
    <row r="397" spans="1:18" ht="15.75" x14ac:dyDescent="0.25">
      <c r="A397" s="2128">
        <v>10</v>
      </c>
      <c r="B397" s="2128">
        <v>100</v>
      </c>
      <c r="C397" s="2128">
        <v>12</v>
      </c>
      <c r="D397" s="2129" t="s">
        <v>1469</v>
      </c>
      <c r="E397" s="2129" t="s">
        <v>483</v>
      </c>
      <c r="F397" s="2129" t="s">
        <v>1470</v>
      </c>
      <c r="G397" s="2128" t="s">
        <v>681</v>
      </c>
      <c r="H397" s="2130">
        <v>45190</v>
      </c>
      <c r="I397" s="2131">
        <v>10566</v>
      </c>
      <c r="J397" s="2132" t="s">
        <v>1472</v>
      </c>
      <c r="K397" s="2133" t="s">
        <v>1619</v>
      </c>
      <c r="L397" s="2132">
        <v>132683961</v>
      </c>
      <c r="M397" s="2134" t="s">
        <v>1614</v>
      </c>
      <c r="N397" s="2135" t="s">
        <v>1618</v>
      </c>
      <c r="O397" s="2132">
        <v>1206010006</v>
      </c>
      <c r="P397" s="2134" t="s">
        <v>1476</v>
      </c>
      <c r="Q397" s="2136">
        <v>210141</v>
      </c>
      <c r="R397" s="271"/>
    </row>
    <row r="398" spans="1:18" ht="15.75" x14ac:dyDescent="0.25">
      <c r="A398" s="2128">
        <v>10</v>
      </c>
      <c r="B398" s="2128">
        <v>100</v>
      </c>
      <c r="C398" s="2128">
        <v>12</v>
      </c>
      <c r="D398" s="2129" t="s">
        <v>1469</v>
      </c>
      <c r="E398" s="2129" t="s">
        <v>483</v>
      </c>
      <c r="F398" s="2129" t="s">
        <v>1470</v>
      </c>
      <c r="G398" s="2128" t="s">
        <v>681</v>
      </c>
      <c r="H398" s="2130">
        <v>45190</v>
      </c>
      <c r="I398" s="2131">
        <v>10567</v>
      </c>
      <c r="J398" s="2132" t="s">
        <v>1472</v>
      </c>
      <c r="K398" s="2133" t="s">
        <v>1619</v>
      </c>
      <c r="L398" s="2132">
        <v>132683961</v>
      </c>
      <c r="M398" s="2134" t="s">
        <v>1614</v>
      </c>
      <c r="N398" s="2135" t="s">
        <v>1618</v>
      </c>
      <c r="O398" s="2132">
        <v>1206010006</v>
      </c>
      <c r="P398" s="2134" t="s">
        <v>1476</v>
      </c>
      <c r="Q398" s="2136">
        <v>210141</v>
      </c>
      <c r="R398" s="271"/>
    </row>
    <row r="399" spans="1:18" ht="15.75" x14ac:dyDescent="0.25">
      <c r="A399" s="2128">
        <v>10</v>
      </c>
      <c r="B399" s="2128">
        <v>100</v>
      </c>
      <c r="C399" s="2128">
        <v>12</v>
      </c>
      <c r="D399" s="2129" t="s">
        <v>1469</v>
      </c>
      <c r="E399" s="2129" t="s">
        <v>483</v>
      </c>
      <c r="F399" s="2129" t="s">
        <v>1470</v>
      </c>
      <c r="G399" s="2128" t="s">
        <v>1620</v>
      </c>
      <c r="H399" s="2130">
        <v>45153</v>
      </c>
      <c r="I399" s="2131" t="s">
        <v>1621</v>
      </c>
      <c r="J399" s="2132" t="s">
        <v>1472</v>
      </c>
      <c r="K399" s="2133" t="s">
        <v>1622</v>
      </c>
      <c r="L399" s="2132">
        <v>130997225</v>
      </c>
      <c r="M399" s="2134" t="s">
        <v>1623</v>
      </c>
      <c r="N399" s="2135" t="s">
        <v>1624</v>
      </c>
      <c r="O399" s="2132">
        <v>1206980001</v>
      </c>
      <c r="P399" s="2134" t="s">
        <v>1476</v>
      </c>
      <c r="Q399" s="2136">
        <v>4071</v>
      </c>
      <c r="R399" s="271"/>
    </row>
    <row r="400" spans="1:18" ht="15.75" x14ac:dyDescent="0.25">
      <c r="A400" s="2128">
        <v>10</v>
      </c>
      <c r="B400" s="2128">
        <v>100</v>
      </c>
      <c r="C400" s="2128">
        <v>12</v>
      </c>
      <c r="D400" s="2129" t="s">
        <v>1469</v>
      </c>
      <c r="E400" s="2129" t="s">
        <v>483</v>
      </c>
      <c r="F400" s="2129" t="s">
        <v>1470</v>
      </c>
      <c r="G400" s="2128" t="s">
        <v>1620</v>
      </c>
      <c r="H400" s="2130">
        <v>45153</v>
      </c>
      <c r="I400" s="2131" t="s">
        <v>1625</v>
      </c>
      <c r="J400" s="2132" t="s">
        <v>1472</v>
      </c>
      <c r="K400" s="2133" t="s">
        <v>1622</v>
      </c>
      <c r="L400" s="2132">
        <v>130997225</v>
      </c>
      <c r="M400" s="2134" t="s">
        <v>1623</v>
      </c>
      <c r="N400" s="2135" t="s">
        <v>1624</v>
      </c>
      <c r="O400" s="2132">
        <v>1206980001</v>
      </c>
      <c r="P400" s="2134" t="s">
        <v>1476</v>
      </c>
      <c r="Q400" s="2136">
        <v>4071</v>
      </c>
      <c r="R400" s="271"/>
    </row>
    <row r="401" spans="1:18" ht="15.75" x14ac:dyDescent="0.25">
      <c r="A401" s="2128">
        <v>10</v>
      </c>
      <c r="B401" s="2128">
        <v>100</v>
      </c>
      <c r="C401" s="2128">
        <v>12</v>
      </c>
      <c r="D401" s="2129" t="s">
        <v>1469</v>
      </c>
      <c r="E401" s="2129" t="s">
        <v>483</v>
      </c>
      <c r="F401" s="2129" t="s">
        <v>1470</v>
      </c>
      <c r="G401" s="2128" t="s">
        <v>1620</v>
      </c>
      <c r="H401" s="2130">
        <v>45153</v>
      </c>
      <c r="I401" s="2131" t="s">
        <v>1626</v>
      </c>
      <c r="J401" s="2132" t="s">
        <v>1472</v>
      </c>
      <c r="K401" s="2133" t="s">
        <v>1622</v>
      </c>
      <c r="L401" s="2132">
        <v>130997225</v>
      </c>
      <c r="M401" s="2134" t="s">
        <v>1623</v>
      </c>
      <c r="N401" s="2135" t="s">
        <v>1624</v>
      </c>
      <c r="O401" s="2132">
        <v>1206980001</v>
      </c>
      <c r="P401" s="2134" t="s">
        <v>1476</v>
      </c>
      <c r="Q401" s="2136">
        <v>4071</v>
      </c>
      <c r="R401" s="271"/>
    </row>
    <row r="402" spans="1:18" ht="15.75" x14ac:dyDescent="0.25">
      <c r="A402" s="2128">
        <v>10</v>
      </c>
      <c r="B402" s="2128">
        <v>100</v>
      </c>
      <c r="C402" s="2128">
        <v>12</v>
      </c>
      <c r="D402" s="2129" t="s">
        <v>1469</v>
      </c>
      <c r="E402" s="2129" t="s">
        <v>483</v>
      </c>
      <c r="F402" s="2129" t="s">
        <v>1470</v>
      </c>
      <c r="G402" s="2128" t="s">
        <v>1620</v>
      </c>
      <c r="H402" s="2130">
        <v>45153</v>
      </c>
      <c r="I402" s="2131" t="s">
        <v>1627</v>
      </c>
      <c r="J402" s="2132" t="s">
        <v>1472</v>
      </c>
      <c r="K402" s="2133" t="s">
        <v>1622</v>
      </c>
      <c r="L402" s="2132">
        <v>130997225</v>
      </c>
      <c r="M402" s="2134" t="s">
        <v>1623</v>
      </c>
      <c r="N402" s="2135" t="s">
        <v>1624</v>
      </c>
      <c r="O402" s="2132">
        <v>1206980001</v>
      </c>
      <c r="P402" s="2134" t="s">
        <v>1476</v>
      </c>
      <c r="Q402" s="2136">
        <v>4071</v>
      </c>
      <c r="R402" s="271"/>
    </row>
    <row r="403" spans="1:18" ht="15.75" x14ac:dyDescent="0.25">
      <c r="A403" s="2128">
        <v>10</v>
      </c>
      <c r="B403" s="2128">
        <v>100</v>
      </c>
      <c r="C403" s="2128">
        <v>12</v>
      </c>
      <c r="D403" s="2129" t="s">
        <v>1469</v>
      </c>
      <c r="E403" s="2129" t="s">
        <v>483</v>
      </c>
      <c r="F403" s="2129" t="s">
        <v>1470</v>
      </c>
      <c r="G403" s="2128" t="s">
        <v>1620</v>
      </c>
      <c r="H403" s="2130">
        <v>45153</v>
      </c>
      <c r="I403" s="2131" t="s">
        <v>1628</v>
      </c>
      <c r="J403" s="2132" t="s">
        <v>1472</v>
      </c>
      <c r="K403" s="2133" t="s">
        <v>1622</v>
      </c>
      <c r="L403" s="2132">
        <v>130997225</v>
      </c>
      <c r="M403" s="2134" t="s">
        <v>1623</v>
      </c>
      <c r="N403" s="2135" t="s">
        <v>1624</v>
      </c>
      <c r="O403" s="2132">
        <v>1206980001</v>
      </c>
      <c r="P403" s="2134" t="s">
        <v>1476</v>
      </c>
      <c r="Q403" s="2136">
        <v>4071</v>
      </c>
      <c r="R403" s="271"/>
    </row>
    <row r="404" spans="1:18" ht="15.75" x14ac:dyDescent="0.25">
      <c r="A404" s="2128">
        <v>10</v>
      </c>
      <c r="B404" s="2128">
        <v>100</v>
      </c>
      <c r="C404" s="2128">
        <v>12</v>
      </c>
      <c r="D404" s="2129" t="s">
        <v>1469</v>
      </c>
      <c r="E404" s="2129" t="s">
        <v>483</v>
      </c>
      <c r="F404" s="2129" t="s">
        <v>1470</v>
      </c>
      <c r="G404" s="2128" t="s">
        <v>1620</v>
      </c>
      <c r="H404" s="2130">
        <v>45153</v>
      </c>
      <c r="I404" s="2131" t="s">
        <v>1629</v>
      </c>
      <c r="J404" s="2132" t="s">
        <v>1472</v>
      </c>
      <c r="K404" s="2133" t="s">
        <v>1622</v>
      </c>
      <c r="L404" s="2132">
        <v>130997225</v>
      </c>
      <c r="M404" s="2134" t="s">
        <v>1623</v>
      </c>
      <c r="N404" s="2135" t="s">
        <v>1624</v>
      </c>
      <c r="O404" s="2132">
        <v>1206980001</v>
      </c>
      <c r="P404" s="2134" t="s">
        <v>1476</v>
      </c>
      <c r="Q404" s="2136">
        <v>4071</v>
      </c>
      <c r="R404" s="271"/>
    </row>
    <row r="405" spans="1:18" ht="15.75" x14ac:dyDescent="0.25">
      <c r="A405" s="2128">
        <v>10</v>
      </c>
      <c r="B405" s="2128">
        <v>100</v>
      </c>
      <c r="C405" s="2128">
        <v>12</v>
      </c>
      <c r="D405" s="2129" t="s">
        <v>1469</v>
      </c>
      <c r="E405" s="2129" t="s">
        <v>483</v>
      </c>
      <c r="F405" s="2129" t="s">
        <v>1470</v>
      </c>
      <c r="G405" s="2128" t="s">
        <v>1620</v>
      </c>
      <c r="H405" s="2130">
        <v>45153</v>
      </c>
      <c r="I405" s="2131" t="s">
        <v>1630</v>
      </c>
      <c r="J405" s="2132" t="s">
        <v>1472</v>
      </c>
      <c r="K405" s="2133" t="s">
        <v>1622</v>
      </c>
      <c r="L405" s="2132">
        <v>130997225</v>
      </c>
      <c r="M405" s="2134" t="s">
        <v>1623</v>
      </c>
      <c r="N405" s="2135" t="s">
        <v>1624</v>
      </c>
      <c r="O405" s="2132">
        <v>1206980001</v>
      </c>
      <c r="P405" s="2134" t="s">
        <v>1476</v>
      </c>
      <c r="Q405" s="2136">
        <v>4071</v>
      </c>
      <c r="R405" s="271"/>
    </row>
    <row r="406" spans="1:18" ht="15.75" x14ac:dyDescent="0.25">
      <c r="A406" s="2128">
        <v>10</v>
      </c>
      <c r="B406" s="2128">
        <v>100</v>
      </c>
      <c r="C406" s="2128">
        <v>12</v>
      </c>
      <c r="D406" s="2129" t="s">
        <v>1469</v>
      </c>
      <c r="E406" s="2129" t="s">
        <v>483</v>
      </c>
      <c r="F406" s="2129" t="s">
        <v>1470</v>
      </c>
      <c r="G406" s="2128" t="s">
        <v>1620</v>
      </c>
      <c r="H406" s="2130">
        <v>45153</v>
      </c>
      <c r="I406" s="2131" t="s">
        <v>1631</v>
      </c>
      <c r="J406" s="2132" t="s">
        <v>1472</v>
      </c>
      <c r="K406" s="2133" t="s">
        <v>1622</v>
      </c>
      <c r="L406" s="2132">
        <v>130997225</v>
      </c>
      <c r="M406" s="2134" t="s">
        <v>1623</v>
      </c>
      <c r="N406" s="2135" t="s">
        <v>1624</v>
      </c>
      <c r="O406" s="2132">
        <v>1206980001</v>
      </c>
      <c r="P406" s="2134" t="s">
        <v>1476</v>
      </c>
      <c r="Q406" s="2136">
        <v>4071</v>
      </c>
      <c r="R406" s="271"/>
    </row>
    <row r="407" spans="1:18" ht="15.75" x14ac:dyDescent="0.25">
      <c r="A407" s="2128">
        <v>10</v>
      </c>
      <c r="B407" s="2128">
        <v>100</v>
      </c>
      <c r="C407" s="2128">
        <v>12</v>
      </c>
      <c r="D407" s="2129" t="s">
        <v>1469</v>
      </c>
      <c r="E407" s="2129" t="s">
        <v>483</v>
      </c>
      <c r="F407" s="2129" t="s">
        <v>1470</v>
      </c>
      <c r="G407" s="2128" t="s">
        <v>1620</v>
      </c>
      <c r="H407" s="2130">
        <v>45153</v>
      </c>
      <c r="I407" s="2131" t="s">
        <v>1632</v>
      </c>
      <c r="J407" s="2132" t="s">
        <v>1472</v>
      </c>
      <c r="K407" s="2133" t="s">
        <v>1622</v>
      </c>
      <c r="L407" s="2132">
        <v>130997225</v>
      </c>
      <c r="M407" s="2134" t="s">
        <v>1623</v>
      </c>
      <c r="N407" s="2135" t="s">
        <v>1624</v>
      </c>
      <c r="O407" s="2132">
        <v>1206980001</v>
      </c>
      <c r="P407" s="2134" t="s">
        <v>1476</v>
      </c>
      <c r="Q407" s="2136">
        <v>4071</v>
      </c>
      <c r="R407" s="271"/>
    </row>
    <row r="408" spans="1:18" ht="15.75" x14ac:dyDescent="0.25">
      <c r="A408" s="2128">
        <v>10</v>
      </c>
      <c r="B408" s="2128">
        <v>100</v>
      </c>
      <c r="C408" s="2128">
        <v>12</v>
      </c>
      <c r="D408" s="2129" t="s">
        <v>1469</v>
      </c>
      <c r="E408" s="2129" t="s">
        <v>483</v>
      </c>
      <c r="F408" s="2129" t="s">
        <v>1470</v>
      </c>
      <c r="G408" s="2128" t="s">
        <v>1620</v>
      </c>
      <c r="H408" s="2130">
        <v>45153</v>
      </c>
      <c r="I408" s="2131" t="s">
        <v>1633</v>
      </c>
      <c r="J408" s="2132" t="s">
        <v>1472</v>
      </c>
      <c r="K408" s="2133" t="s">
        <v>1622</v>
      </c>
      <c r="L408" s="2132">
        <v>130997225</v>
      </c>
      <c r="M408" s="2134" t="s">
        <v>1623</v>
      </c>
      <c r="N408" s="2135" t="s">
        <v>1624</v>
      </c>
      <c r="O408" s="2132">
        <v>1206980001</v>
      </c>
      <c r="P408" s="2134" t="s">
        <v>1476</v>
      </c>
      <c r="Q408" s="2136">
        <v>4071</v>
      </c>
      <c r="R408" s="271"/>
    </row>
    <row r="409" spans="1:18" ht="15.75" x14ac:dyDescent="0.25">
      <c r="A409" s="2128">
        <v>10</v>
      </c>
      <c r="B409" s="2128">
        <v>100</v>
      </c>
      <c r="C409" s="2128">
        <v>12</v>
      </c>
      <c r="D409" s="2129" t="s">
        <v>1469</v>
      </c>
      <c r="E409" s="2129" t="s">
        <v>483</v>
      </c>
      <c r="F409" s="2129" t="s">
        <v>1470</v>
      </c>
      <c r="G409" s="2128" t="s">
        <v>1620</v>
      </c>
      <c r="H409" s="2130">
        <v>45153</v>
      </c>
      <c r="I409" s="2131" t="s">
        <v>1634</v>
      </c>
      <c r="J409" s="2132" t="s">
        <v>1472</v>
      </c>
      <c r="K409" s="2133" t="s">
        <v>1622</v>
      </c>
      <c r="L409" s="2132">
        <v>130997225</v>
      </c>
      <c r="M409" s="2134" t="s">
        <v>1623</v>
      </c>
      <c r="N409" s="2135" t="s">
        <v>1624</v>
      </c>
      <c r="O409" s="2132">
        <v>1206980001</v>
      </c>
      <c r="P409" s="2134" t="s">
        <v>1476</v>
      </c>
      <c r="Q409" s="2136">
        <v>4071</v>
      </c>
      <c r="R409" s="271"/>
    </row>
    <row r="410" spans="1:18" ht="15.75" x14ac:dyDescent="0.25">
      <c r="A410" s="2128">
        <v>10</v>
      </c>
      <c r="B410" s="2128">
        <v>100</v>
      </c>
      <c r="C410" s="2128">
        <v>12</v>
      </c>
      <c r="D410" s="2129" t="s">
        <v>1469</v>
      </c>
      <c r="E410" s="2129" t="s">
        <v>483</v>
      </c>
      <c r="F410" s="2129" t="s">
        <v>1470</v>
      </c>
      <c r="G410" s="2128" t="s">
        <v>1620</v>
      </c>
      <c r="H410" s="2130">
        <v>45153</v>
      </c>
      <c r="I410" s="2131" t="s">
        <v>1635</v>
      </c>
      <c r="J410" s="2132" t="s">
        <v>1472</v>
      </c>
      <c r="K410" s="2133" t="s">
        <v>1622</v>
      </c>
      <c r="L410" s="2132">
        <v>130997225</v>
      </c>
      <c r="M410" s="2134" t="s">
        <v>1623</v>
      </c>
      <c r="N410" s="2135" t="s">
        <v>1624</v>
      </c>
      <c r="O410" s="2132">
        <v>1206980001</v>
      </c>
      <c r="P410" s="2134" t="s">
        <v>1476</v>
      </c>
      <c r="Q410" s="2136">
        <v>4071</v>
      </c>
      <c r="R410" s="271"/>
    </row>
    <row r="411" spans="1:18" ht="15.75" x14ac:dyDescent="0.25">
      <c r="A411" s="2128">
        <v>10</v>
      </c>
      <c r="B411" s="2128">
        <v>100</v>
      </c>
      <c r="C411" s="2128">
        <v>12</v>
      </c>
      <c r="D411" s="2129" t="s">
        <v>1469</v>
      </c>
      <c r="E411" s="2129" t="s">
        <v>483</v>
      </c>
      <c r="F411" s="2129" t="s">
        <v>1470</v>
      </c>
      <c r="G411" s="2128" t="s">
        <v>1620</v>
      </c>
      <c r="H411" s="2130">
        <v>45153</v>
      </c>
      <c r="I411" s="2131" t="s">
        <v>1636</v>
      </c>
      <c r="J411" s="2132" t="s">
        <v>1472</v>
      </c>
      <c r="K411" s="2133" t="s">
        <v>1622</v>
      </c>
      <c r="L411" s="2132">
        <v>130997225</v>
      </c>
      <c r="M411" s="2134" t="s">
        <v>1623</v>
      </c>
      <c r="N411" s="2135" t="s">
        <v>1624</v>
      </c>
      <c r="O411" s="2132">
        <v>1206980001</v>
      </c>
      <c r="P411" s="2134" t="s">
        <v>1476</v>
      </c>
      <c r="Q411" s="2136">
        <v>4071</v>
      </c>
      <c r="R411" s="271"/>
    </row>
    <row r="412" spans="1:18" ht="15.75" x14ac:dyDescent="0.25">
      <c r="A412" s="2128">
        <v>10</v>
      </c>
      <c r="B412" s="2128">
        <v>100</v>
      </c>
      <c r="C412" s="2128">
        <v>12</v>
      </c>
      <c r="D412" s="2129" t="s">
        <v>1469</v>
      </c>
      <c r="E412" s="2129" t="s">
        <v>483</v>
      </c>
      <c r="F412" s="2129" t="s">
        <v>1470</v>
      </c>
      <c r="G412" s="2128" t="s">
        <v>1620</v>
      </c>
      <c r="H412" s="2130">
        <v>45153</v>
      </c>
      <c r="I412" s="2131" t="s">
        <v>1637</v>
      </c>
      <c r="J412" s="2132" t="s">
        <v>1472</v>
      </c>
      <c r="K412" s="2133" t="s">
        <v>1622</v>
      </c>
      <c r="L412" s="2132">
        <v>130997225</v>
      </c>
      <c r="M412" s="2134" t="s">
        <v>1623</v>
      </c>
      <c r="N412" s="2135" t="s">
        <v>1624</v>
      </c>
      <c r="O412" s="2132">
        <v>1206980001</v>
      </c>
      <c r="P412" s="2134" t="s">
        <v>1476</v>
      </c>
      <c r="Q412" s="2136">
        <v>4071</v>
      </c>
      <c r="R412" s="271"/>
    </row>
    <row r="413" spans="1:18" ht="15.75" x14ac:dyDescent="0.25">
      <c r="A413" s="2128">
        <v>10</v>
      </c>
      <c r="B413" s="2128">
        <v>100</v>
      </c>
      <c r="C413" s="2128">
        <v>12</v>
      </c>
      <c r="D413" s="2129" t="s">
        <v>1469</v>
      </c>
      <c r="E413" s="2129" t="s">
        <v>483</v>
      </c>
      <c r="F413" s="2129" t="s">
        <v>1470</v>
      </c>
      <c r="G413" s="2128" t="s">
        <v>1620</v>
      </c>
      <c r="H413" s="2130">
        <v>45153</v>
      </c>
      <c r="I413" s="2131" t="s">
        <v>1638</v>
      </c>
      <c r="J413" s="2132" t="s">
        <v>1472</v>
      </c>
      <c r="K413" s="2133" t="s">
        <v>1622</v>
      </c>
      <c r="L413" s="2132">
        <v>130997225</v>
      </c>
      <c r="M413" s="2134" t="s">
        <v>1623</v>
      </c>
      <c r="N413" s="2135" t="s">
        <v>1624</v>
      </c>
      <c r="O413" s="2132">
        <v>1206980001</v>
      </c>
      <c r="P413" s="2134" t="s">
        <v>1476</v>
      </c>
      <c r="Q413" s="2136">
        <v>4071</v>
      </c>
      <c r="R413" s="271"/>
    </row>
    <row r="414" spans="1:18" ht="15.75" x14ac:dyDescent="0.25">
      <c r="A414" s="2128">
        <v>10</v>
      </c>
      <c r="B414" s="2128">
        <v>100</v>
      </c>
      <c r="C414" s="2128">
        <v>12</v>
      </c>
      <c r="D414" s="2129" t="s">
        <v>1469</v>
      </c>
      <c r="E414" s="2129" t="s">
        <v>483</v>
      </c>
      <c r="F414" s="2129" t="s">
        <v>1470</v>
      </c>
      <c r="G414" s="2128" t="s">
        <v>1620</v>
      </c>
      <c r="H414" s="2130">
        <v>45153</v>
      </c>
      <c r="I414" s="2131" t="s">
        <v>1639</v>
      </c>
      <c r="J414" s="2132" t="s">
        <v>1472</v>
      </c>
      <c r="K414" s="2133" t="s">
        <v>1622</v>
      </c>
      <c r="L414" s="2132">
        <v>130997225</v>
      </c>
      <c r="M414" s="2134" t="s">
        <v>1623</v>
      </c>
      <c r="N414" s="2135" t="s">
        <v>1624</v>
      </c>
      <c r="O414" s="2132">
        <v>1206980001</v>
      </c>
      <c r="P414" s="2134" t="s">
        <v>1476</v>
      </c>
      <c r="Q414" s="2136">
        <v>4071</v>
      </c>
      <c r="R414" s="271"/>
    </row>
    <row r="415" spans="1:18" ht="15.75" x14ac:dyDescent="0.25">
      <c r="A415" s="2128">
        <v>10</v>
      </c>
      <c r="B415" s="2128">
        <v>100</v>
      </c>
      <c r="C415" s="2128">
        <v>12</v>
      </c>
      <c r="D415" s="2129" t="s">
        <v>1469</v>
      </c>
      <c r="E415" s="2129" t="s">
        <v>483</v>
      </c>
      <c r="F415" s="2129" t="s">
        <v>1470</v>
      </c>
      <c r="G415" s="2128" t="s">
        <v>1620</v>
      </c>
      <c r="H415" s="2130">
        <v>45153</v>
      </c>
      <c r="I415" s="2131" t="s">
        <v>1640</v>
      </c>
      <c r="J415" s="2132" t="s">
        <v>1472</v>
      </c>
      <c r="K415" s="2133" t="s">
        <v>1622</v>
      </c>
      <c r="L415" s="2132">
        <v>130997225</v>
      </c>
      <c r="M415" s="2134" t="s">
        <v>1623</v>
      </c>
      <c r="N415" s="2135" t="s">
        <v>1624</v>
      </c>
      <c r="O415" s="2132">
        <v>1206980001</v>
      </c>
      <c r="P415" s="2134" t="s">
        <v>1476</v>
      </c>
      <c r="Q415" s="2136">
        <v>4071</v>
      </c>
      <c r="R415" s="271"/>
    </row>
    <row r="416" spans="1:18" ht="15.75" x14ac:dyDescent="0.25">
      <c r="A416" s="2128">
        <v>10</v>
      </c>
      <c r="B416" s="2128">
        <v>100</v>
      </c>
      <c r="C416" s="2128">
        <v>12</v>
      </c>
      <c r="D416" s="2129" t="s">
        <v>1469</v>
      </c>
      <c r="E416" s="2129" t="s">
        <v>483</v>
      </c>
      <c r="F416" s="2129" t="s">
        <v>1470</v>
      </c>
      <c r="G416" s="2128" t="s">
        <v>1620</v>
      </c>
      <c r="H416" s="2130">
        <v>45153</v>
      </c>
      <c r="I416" s="2131" t="s">
        <v>1641</v>
      </c>
      <c r="J416" s="2132" t="s">
        <v>1472</v>
      </c>
      <c r="K416" s="2133" t="s">
        <v>1622</v>
      </c>
      <c r="L416" s="2132">
        <v>130997225</v>
      </c>
      <c r="M416" s="2134" t="s">
        <v>1623</v>
      </c>
      <c r="N416" s="2135" t="s">
        <v>1624</v>
      </c>
      <c r="O416" s="2132">
        <v>1206980001</v>
      </c>
      <c r="P416" s="2134" t="s">
        <v>1476</v>
      </c>
      <c r="Q416" s="2136">
        <v>4071</v>
      </c>
      <c r="R416" s="271"/>
    </row>
    <row r="417" spans="1:18" ht="15.75" x14ac:dyDescent="0.25">
      <c r="A417" s="2128">
        <v>10</v>
      </c>
      <c r="B417" s="2128">
        <v>100</v>
      </c>
      <c r="C417" s="2128">
        <v>12</v>
      </c>
      <c r="D417" s="2129" t="s">
        <v>1469</v>
      </c>
      <c r="E417" s="2129" t="s">
        <v>483</v>
      </c>
      <c r="F417" s="2129" t="s">
        <v>1470</v>
      </c>
      <c r="G417" s="2128" t="s">
        <v>1620</v>
      </c>
      <c r="H417" s="2130">
        <v>45153</v>
      </c>
      <c r="I417" s="2131" t="s">
        <v>1642</v>
      </c>
      <c r="J417" s="2132" t="s">
        <v>1472</v>
      </c>
      <c r="K417" s="2133" t="s">
        <v>1622</v>
      </c>
      <c r="L417" s="2132">
        <v>130997225</v>
      </c>
      <c r="M417" s="2134" t="s">
        <v>1623</v>
      </c>
      <c r="N417" s="2135" t="s">
        <v>1624</v>
      </c>
      <c r="O417" s="2132">
        <v>1206980001</v>
      </c>
      <c r="P417" s="2134" t="s">
        <v>1476</v>
      </c>
      <c r="Q417" s="2136">
        <v>4071</v>
      </c>
      <c r="R417" s="271"/>
    </row>
    <row r="418" spans="1:18" ht="15.75" x14ac:dyDescent="0.25">
      <c r="A418" s="2128">
        <v>10</v>
      </c>
      <c r="B418" s="2128">
        <v>100</v>
      </c>
      <c r="C418" s="2128">
        <v>12</v>
      </c>
      <c r="D418" s="2129" t="s">
        <v>1469</v>
      </c>
      <c r="E418" s="2129" t="s">
        <v>483</v>
      </c>
      <c r="F418" s="2129" t="s">
        <v>1470</v>
      </c>
      <c r="G418" s="2128" t="s">
        <v>1620</v>
      </c>
      <c r="H418" s="2130">
        <v>45153</v>
      </c>
      <c r="I418" s="2131" t="s">
        <v>1643</v>
      </c>
      <c r="J418" s="2132" t="s">
        <v>1472</v>
      </c>
      <c r="K418" s="2133" t="s">
        <v>1622</v>
      </c>
      <c r="L418" s="2132">
        <v>130997225</v>
      </c>
      <c r="M418" s="2134" t="s">
        <v>1623</v>
      </c>
      <c r="N418" s="2135" t="s">
        <v>1624</v>
      </c>
      <c r="O418" s="2132">
        <v>1206980001</v>
      </c>
      <c r="P418" s="2134" t="s">
        <v>1476</v>
      </c>
      <c r="Q418" s="2136">
        <v>4071</v>
      </c>
      <c r="R418" s="271"/>
    </row>
    <row r="419" spans="1:18" ht="15.75" x14ac:dyDescent="0.25">
      <c r="A419" s="2128">
        <v>10</v>
      </c>
      <c r="B419" s="2128">
        <v>100</v>
      </c>
      <c r="C419" s="2128">
        <v>12</v>
      </c>
      <c r="D419" s="2129" t="s">
        <v>1469</v>
      </c>
      <c r="E419" s="2129" t="s">
        <v>483</v>
      </c>
      <c r="F419" s="2129" t="s">
        <v>1470</v>
      </c>
      <c r="G419" s="2128" t="s">
        <v>1620</v>
      </c>
      <c r="H419" s="2130">
        <v>45153</v>
      </c>
      <c r="I419" s="2131" t="s">
        <v>1644</v>
      </c>
      <c r="J419" s="2132" t="s">
        <v>1472</v>
      </c>
      <c r="K419" s="2133" t="s">
        <v>1622</v>
      </c>
      <c r="L419" s="2132">
        <v>130997225</v>
      </c>
      <c r="M419" s="2134" t="s">
        <v>1623</v>
      </c>
      <c r="N419" s="2135" t="s">
        <v>1624</v>
      </c>
      <c r="O419" s="2132">
        <v>1206980001</v>
      </c>
      <c r="P419" s="2134" t="s">
        <v>1476</v>
      </c>
      <c r="Q419" s="2136">
        <v>4071</v>
      </c>
      <c r="R419" s="271"/>
    </row>
    <row r="420" spans="1:18" ht="15.75" x14ac:dyDescent="0.25">
      <c r="A420" s="2128">
        <v>10</v>
      </c>
      <c r="B420" s="2128">
        <v>100</v>
      </c>
      <c r="C420" s="2128">
        <v>12</v>
      </c>
      <c r="D420" s="2129" t="s">
        <v>1469</v>
      </c>
      <c r="E420" s="2129" t="s">
        <v>483</v>
      </c>
      <c r="F420" s="2129" t="s">
        <v>1470</v>
      </c>
      <c r="G420" s="2128" t="s">
        <v>1620</v>
      </c>
      <c r="H420" s="2130">
        <v>45153</v>
      </c>
      <c r="I420" s="2131" t="s">
        <v>1645</v>
      </c>
      <c r="J420" s="2132" t="s">
        <v>1472</v>
      </c>
      <c r="K420" s="2133" t="s">
        <v>1622</v>
      </c>
      <c r="L420" s="2132">
        <v>130997225</v>
      </c>
      <c r="M420" s="2134" t="s">
        <v>1623</v>
      </c>
      <c r="N420" s="2135" t="s">
        <v>1624</v>
      </c>
      <c r="O420" s="2132">
        <v>1206980001</v>
      </c>
      <c r="P420" s="2134" t="s">
        <v>1476</v>
      </c>
      <c r="Q420" s="2136">
        <v>4071</v>
      </c>
      <c r="R420" s="271"/>
    </row>
    <row r="421" spans="1:18" ht="15.75" x14ac:dyDescent="0.25">
      <c r="A421" s="2128">
        <v>10</v>
      </c>
      <c r="B421" s="2128">
        <v>100</v>
      </c>
      <c r="C421" s="2128">
        <v>12</v>
      </c>
      <c r="D421" s="2129" t="s">
        <v>1469</v>
      </c>
      <c r="E421" s="2129" t="s">
        <v>483</v>
      </c>
      <c r="F421" s="2129" t="s">
        <v>1470</v>
      </c>
      <c r="G421" s="2128" t="s">
        <v>1620</v>
      </c>
      <c r="H421" s="2130">
        <v>45153</v>
      </c>
      <c r="I421" s="2131" t="s">
        <v>1646</v>
      </c>
      <c r="J421" s="2132" t="s">
        <v>1472</v>
      </c>
      <c r="K421" s="2133" t="s">
        <v>1622</v>
      </c>
      <c r="L421" s="2132">
        <v>130997225</v>
      </c>
      <c r="M421" s="2134" t="s">
        <v>1623</v>
      </c>
      <c r="N421" s="2135" t="s">
        <v>1624</v>
      </c>
      <c r="O421" s="2132">
        <v>1206980001</v>
      </c>
      <c r="P421" s="2134" t="s">
        <v>1476</v>
      </c>
      <c r="Q421" s="2136">
        <v>4071</v>
      </c>
      <c r="R421" s="271"/>
    </row>
    <row r="422" spans="1:18" ht="15.75" x14ac:dyDescent="0.25">
      <c r="A422" s="2128">
        <v>10</v>
      </c>
      <c r="B422" s="2128">
        <v>100</v>
      </c>
      <c r="C422" s="2128">
        <v>12</v>
      </c>
      <c r="D422" s="2129" t="s">
        <v>1469</v>
      </c>
      <c r="E422" s="2129" t="s">
        <v>483</v>
      </c>
      <c r="F422" s="2129" t="s">
        <v>1470</v>
      </c>
      <c r="G422" s="2128" t="s">
        <v>1620</v>
      </c>
      <c r="H422" s="2130">
        <v>45153</v>
      </c>
      <c r="I422" s="2131" t="s">
        <v>1647</v>
      </c>
      <c r="J422" s="2132" t="s">
        <v>1472</v>
      </c>
      <c r="K422" s="2133" t="s">
        <v>1622</v>
      </c>
      <c r="L422" s="2132">
        <v>130997225</v>
      </c>
      <c r="M422" s="2134" t="s">
        <v>1623</v>
      </c>
      <c r="N422" s="2135" t="s">
        <v>1624</v>
      </c>
      <c r="O422" s="2132">
        <v>1206980001</v>
      </c>
      <c r="P422" s="2134" t="s">
        <v>1476</v>
      </c>
      <c r="Q422" s="2136">
        <v>4071</v>
      </c>
      <c r="R422" s="271"/>
    </row>
    <row r="423" spans="1:18" ht="15.75" x14ac:dyDescent="0.25">
      <c r="A423" s="2128">
        <v>10</v>
      </c>
      <c r="B423" s="2128">
        <v>100</v>
      </c>
      <c r="C423" s="2128">
        <v>12</v>
      </c>
      <c r="D423" s="2129" t="s">
        <v>1469</v>
      </c>
      <c r="E423" s="2129" t="s">
        <v>483</v>
      </c>
      <c r="F423" s="2129" t="s">
        <v>1470</v>
      </c>
      <c r="G423" s="2128" t="s">
        <v>1620</v>
      </c>
      <c r="H423" s="2130">
        <v>45153</v>
      </c>
      <c r="I423" s="2131" t="s">
        <v>1648</v>
      </c>
      <c r="J423" s="2132" t="s">
        <v>1472</v>
      </c>
      <c r="K423" s="2133" t="s">
        <v>1622</v>
      </c>
      <c r="L423" s="2132">
        <v>130997225</v>
      </c>
      <c r="M423" s="2134" t="s">
        <v>1623</v>
      </c>
      <c r="N423" s="2135" t="s">
        <v>1624</v>
      </c>
      <c r="O423" s="2132">
        <v>1206980001</v>
      </c>
      <c r="P423" s="2134" t="s">
        <v>1476</v>
      </c>
      <c r="Q423" s="2136">
        <v>4071</v>
      </c>
      <c r="R423" s="271"/>
    </row>
    <row r="424" spans="1:18" ht="15.75" x14ac:dyDescent="0.25">
      <c r="A424" s="2128">
        <v>10</v>
      </c>
      <c r="B424" s="2128">
        <v>100</v>
      </c>
      <c r="C424" s="2128">
        <v>12</v>
      </c>
      <c r="D424" s="2129" t="s">
        <v>1469</v>
      </c>
      <c r="E424" s="2129" t="s">
        <v>483</v>
      </c>
      <c r="F424" s="2129" t="s">
        <v>1470</v>
      </c>
      <c r="G424" s="2128" t="s">
        <v>1620</v>
      </c>
      <c r="H424" s="2130">
        <v>45153</v>
      </c>
      <c r="I424" s="2131" t="s">
        <v>1649</v>
      </c>
      <c r="J424" s="2132" t="s">
        <v>1472</v>
      </c>
      <c r="K424" s="2133" t="s">
        <v>1622</v>
      </c>
      <c r="L424" s="2132">
        <v>130997225</v>
      </c>
      <c r="M424" s="2134" t="s">
        <v>1623</v>
      </c>
      <c r="N424" s="2135" t="s">
        <v>1624</v>
      </c>
      <c r="O424" s="2132">
        <v>1206980001</v>
      </c>
      <c r="P424" s="2134" t="s">
        <v>1476</v>
      </c>
      <c r="Q424" s="2136">
        <v>4071</v>
      </c>
      <c r="R424" s="271"/>
    </row>
    <row r="425" spans="1:18" ht="15.75" x14ac:dyDescent="0.25">
      <c r="A425" s="2128">
        <v>10</v>
      </c>
      <c r="B425" s="2128">
        <v>100</v>
      </c>
      <c r="C425" s="2128">
        <v>12</v>
      </c>
      <c r="D425" s="2129" t="s">
        <v>1469</v>
      </c>
      <c r="E425" s="2129" t="s">
        <v>483</v>
      </c>
      <c r="F425" s="2129" t="s">
        <v>1470</v>
      </c>
      <c r="G425" s="2128" t="s">
        <v>1620</v>
      </c>
      <c r="H425" s="2130">
        <v>45153</v>
      </c>
      <c r="I425" s="2131" t="s">
        <v>1650</v>
      </c>
      <c r="J425" s="2132" t="s">
        <v>1472</v>
      </c>
      <c r="K425" s="2133" t="s">
        <v>1622</v>
      </c>
      <c r="L425" s="2132">
        <v>130997225</v>
      </c>
      <c r="M425" s="2134" t="s">
        <v>1623</v>
      </c>
      <c r="N425" s="2135" t="s">
        <v>1624</v>
      </c>
      <c r="O425" s="2132">
        <v>1206980001</v>
      </c>
      <c r="P425" s="2134" t="s">
        <v>1476</v>
      </c>
      <c r="Q425" s="2136">
        <v>4071</v>
      </c>
      <c r="R425" s="271"/>
    </row>
    <row r="426" spans="1:18" ht="15.75" x14ac:dyDescent="0.25">
      <c r="A426" s="2128">
        <v>10</v>
      </c>
      <c r="B426" s="2128">
        <v>100</v>
      </c>
      <c r="C426" s="2128">
        <v>12</v>
      </c>
      <c r="D426" s="2129" t="s">
        <v>1469</v>
      </c>
      <c r="E426" s="2129" t="s">
        <v>483</v>
      </c>
      <c r="F426" s="2129" t="s">
        <v>1470</v>
      </c>
      <c r="G426" s="2128" t="s">
        <v>1620</v>
      </c>
      <c r="H426" s="2130">
        <v>45153</v>
      </c>
      <c r="I426" s="2131" t="s">
        <v>1651</v>
      </c>
      <c r="J426" s="2132" t="s">
        <v>1472</v>
      </c>
      <c r="K426" s="2133" t="s">
        <v>1622</v>
      </c>
      <c r="L426" s="2132">
        <v>130997225</v>
      </c>
      <c r="M426" s="2134" t="s">
        <v>1623</v>
      </c>
      <c r="N426" s="2135" t="s">
        <v>1624</v>
      </c>
      <c r="O426" s="2132">
        <v>1206980001</v>
      </c>
      <c r="P426" s="2134" t="s">
        <v>1476</v>
      </c>
      <c r="Q426" s="2136">
        <v>4071</v>
      </c>
      <c r="R426" s="271"/>
    </row>
    <row r="427" spans="1:18" ht="15.75" x14ac:dyDescent="0.25">
      <c r="A427" s="2128">
        <v>10</v>
      </c>
      <c r="B427" s="2128">
        <v>100</v>
      </c>
      <c r="C427" s="2128">
        <v>12</v>
      </c>
      <c r="D427" s="2129" t="s">
        <v>1469</v>
      </c>
      <c r="E427" s="2129" t="s">
        <v>483</v>
      </c>
      <c r="F427" s="2129" t="s">
        <v>1470</v>
      </c>
      <c r="G427" s="2128" t="s">
        <v>1620</v>
      </c>
      <c r="H427" s="2130">
        <v>45153</v>
      </c>
      <c r="I427" s="2131" t="s">
        <v>1652</v>
      </c>
      <c r="J427" s="2132" t="s">
        <v>1472</v>
      </c>
      <c r="K427" s="2133" t="s">
        <v>1622</v>
      </c>
      <c r="L427" s="2132">
        <v>130997225</v>
      </c>
      <c r="M427" s="2134" t="s">
        <v>1623</v>
      </c>
      <c r="N427" s="2135" t="s">
        <v>1624</v>
      </c>
      <c r="O427" s="2132">
        <v>1206980001</v>
      </c>
      <c r="P427" s="2134" t="s">
        <v>1476</v>
      </c>
      <c r="Q427" s="2136">
        <v>4071</v>
      </c>
      <c r="R427" s="271"/>
    </row>
    <row r="428" spans="1:18" ht="15.75" x14ac:dyDescent="0.25">
      <c r="A428" s="2128">
        <v>10</v>
      </c>
      <c r="B428" s="2128">
        <v>100</v>
      </c>
      <c r="C428" s="2128">
        <v>12</v>
      </c>
      <c r="D428" s="2129" t="s">
        <v>1469</v>
      </c>
      <c r="E428" s="2129" t="s">
        <v>483</v>
      </c>
      <c r="F428" s="2129" t="s">
        <v>1470</v>
      </c>
      <c r="G428" s="2128" t="s">
        <v>1620</v>
      </c>
      <c r="H428" s="2130">
        <v>45153</v>
      </c>
      <c r="I428" s="2131" t="s">
        <v>1653</v>
      </c>
      <c r="J428" s="2132" t="s">
        <v>1472</v>
      </c>
      <c r="K428" s="2133" t="s">
        <v>1622</v>
      </c>
      <c r="L428" s="2132">
        <v>130997225</v>
      </c>
      <c r="M428" s="2134" t="s">
        <v>1623</v>
      </c>
      <c r="N428" s="2135" t="s">
        <v>1624</v>
      </c>
      <c r="O428" s="2132">
        <v>1206980001</v>
      </c>
      <c r="P428" s="2134" t="s">
        <v>1476</v>
      </c>
      <c r="Q428" s="2136">
        <v>4071</v>
      </c>
      <c r="R428" s="271"/>
    </row>
    <row r="429" spans="1:18" ht="15.75" x14ac:dyDescent="0.25">
      <c r="A429" s="2128">
        <v>10</v>
      </c>
      <c r="B429" s="2128">
        <v>100</v>
      </c>
      <c r="C429" s="2128">
        <v>12</v>
      </c>
      <c r="D429" s="2129" t="s">
        <v>1469</v>
      </c>
      <c r="E429" s="2129" t="s">
        <v>483</v>
      </c>
      <c r="F429" s="2129" t="s">
        <v>1470</v>
      </c>
      <c r="G429" s="2128" t="s">
        <v>1620</v>
      </c>
      <c r="H429" s="2130">
        <v>45153</v>
      </c>
      <c r="I429" s="2131" t="s">
        <v>1654</v>
      </c>
      <c r="J429" s="2132" t="s">
        <v>1472</v>
      </c>
      <c r="K429" s="2133" t="s">
        <v>1622</v>
      </c>
      <c r="L429" s="2132">
        <v>130997225</v>
      </c>
      <c r="M429" s="2134" t="s">
        <v>1623</v>
      </c>
      <c r="N429" s="2135" t="s">
        <v>1624</v>
      </c>
      <c r="O429" s="2132">
        <v>1206980001</v>
      </c>
      <c r="P429" s="2134" t="s">
        <v>1476</v>
      </c>
      <c r="Q429" s="2136">
        <v>4071</v>
      </c>
      <c r="R429" s="271"/>
    </row>
    <row r="430" spans="1:18" ht="15.75" x14ac:dyDescent="0.25">
      <c r="A430" s="2128">
        <v>10</v>
      </c>
      <c r="B430" s="2128">
        <v>100</v>
      </c>
      <c r="C430" s="2128">
        <v>12</v>
      </c>
      <c r="D430" s="2129" t="s">
        <v>1469</v>
      </c>
      <c r="E430" s="2129" t="s">
        <v>483</v>
      </c>
      <c r="F430" s="2129" t="s">
        <v>1470</v>
      </c>
      <c r="G430" s="2128" t="s">
        <v>1620</v>
      </c>
      <c r="H430" s="2130">
        <v>45153</v>
      </c>
      <c r="I430" s="2131" t="s">
        <v>1655</v>
      </c>
      <c r="J430" s="2132" t="s">
        <v>1472</v>
      </c>
      <c r="K430" s="2133" t="s">
        <v>1622</v>
      </c>
      <c r="L430" s="2132">
        <v>130997225</v>
      </c>
      <c r="M430" s="2134" t="s">
        <v>1623</v>
      </c>
      <c r="N430" s="2135" t="s">
        <v>1624</v>
      </c>
      <c r="O430" s="2132">
        <v>1206980001</v>
      </c>
      <c r="P430" s="2134" t="s">
        <v>1476</v>
      </c>
      <c r="Q430" s="2136">
        <v>4071</v>
      </c>
      <c r="R430" s="271"/>
    </row>
    <row r="431" spans="1:18" ht="15.75" x14ac:dyDescent="0.25">
      <c r="A431" s="2128">
        <v>10</v>
      </c>
      <c r="B431" s="2128">
        <v>100</v>
      </c>
      <c r="C431" s="2128">
        <v>12</v>
      </c>
      <c r="D431" s="2129" t="s">
        <v>1469</v>
      </c>
      <c r="E431" s="2129" t="s">
        <v>483</v>
      </c>
      <c r="F431" s="2129" t="s">
        <v>1470</v>
      </c>
      <c r="G431" s="2128" t="s">
        <v>1620</v>
      </c>
      <c r="H431" s="2130">
        <v>45153</v>
      </c>
      <c r="I431" s="2131" t="s">
        <v>1656</v>
      </c>
      <c r="J431" s="2132" t="s">
        <v>1472</v>
      </c>
      <c r="K431" s="2133" t="s">
        <v>1622</v>
      </c>
      <c r="L431" s="2132">
        <v>130997225</v>
      </c>
      <c r="M431" s="2134" t="s">
        <v>1623</v>
      </c>
      <c r="N431" s="2135" t="s">
        <v>1624</v>
      </c>
      <c r="O431" s="2132">
        <v>1206980001</v>
      </c>
      <c r="P431" s="2134" t="s">
        <v>1476</v>
      </c>
      <c r="Q431" s="2136">
        <v>4071</v>
      </c>
      <c r="R431" s="271"/>
    </row>
    <row r="432" spans="1:18" ht="15.75" x14ac:dyDescent="0.25">
      <c r="A432" s="2128">
        <v>10</v>
      </c>
      <c r="B432" s="2128">
        <v>100</v>
      </c>
      <c r="C432" s="2128">
        <v>12</v>
      </c>
      <c r="D432" s="2129" t="s">
        <v>1469</v>
      </c>
      <c r="E432" s="2129" t="s">
        <v>483</v>
      </c>
      <c r="F432" s="2129" t="s">
        <v>1470</v>
      </c>
      <c r="G432" s="2128" t="s">
        <v>1620</v>
      </c>
      <c r="H432" s="2130">
        <v>45153</v>
      </c>
      <c r="I432" s="2131" t="s">
        <v>1657</v>
      </c>
      <c r="J432" s="2132" t="s">
        <v>1472</v>
      </c>
      <c r="K432" s="2133" t="s">
        <v>1622</v>
      </c>
      <c r="L432" s="2132">
        <v>130997225</v>
      </c>
      <c r="M432" s="2134" t="s">
        <v>1623</v>
      </c>
      <c r="N432" s="2135" t="s">
        <v>1624</v>
      </c>
      <c r="O432" s="2132">
        <v>1206980001</v>
      </c>
      <c r="P432" s="2134" t="s">
        <v>1476</v>
      </c>
      <c r="Q432" s="2136">
        <v>4071</v>
      </c>
      <c r="R432" s="271"/>
    </row>
    <row r="433" spans="1:18" ht="15.75" x14ac:dyDescent="0.25">
      <c r="A433" s="2128">
        <v>10</v>
      </c>
      <c r="B433" s="2128">
        <v>100</v>
      </c>
      <c r="C433" s="2128">
        <v>12</v>
      </c>
      <c r="D433" s="2129" t="s">
        <v>1469</v>
      </c>
      <c r="E433" s="2129" t="s">
        <v>483</v>
      </c>
      <c r="F433" s="2129" t="s">
        <v>1470</v>
      </c>
      <c r="G433" s="2128" t="s">
        <v>1620</v>
      </c>
      <c r="H433" s="2130">
        <v>45153</v>
      </c>
      <c r="I433" s="2131" t="s">
        <v>1658</v>
      </c>
      <c r="J433" s="2132" t="s">
        <v>1472</v>
      </c>
      <c r="K433" s="2133" t="s">
        <v>1622</v>
      </c>
      <c r="L433" s="2132">
        <v>130997225</v>
      </c>
      <c r="M433" s="2134" t="s">
        <v>1623</v>
      </c>
      <c r="N433" s="2135" t="s">
        <v>1624</v>
      </c>
      <c r="O433" s="2132">
        <v>1206980001</v>
      </c>
      <c r="P433" s="2134" t="s">
        <v>1476</v>
      </c>
      <c r="Q433" s="2136">
        <v>4071</v>
      </c>
      <c r="R433" s="271"/>
    </row>
    <row r="434" spans="1:18" ht="15.75" x14ac:dyDescent="0.25">
      <c r="A434" s="2128">
        <v>10</v>
      </c>
      <c r="B434" s="2128">
        <v>100</v>
      </c>
      <c r="C434" s="2128">
        <v>12</v>
      </c>
      <c r="D434" s="2129" t="s">
        <v>1469</v>
      </c>
      <c r="E434" s="2129" t="s">
        <v>483</v>
      </c>
      <c r="F434" s="2129" t="s">
        <v>1470</v>
      </c>
      <c r="G434" s="2128" t="s">
        <v>1620</v>
      </c>
      <c r="H434" s="2130">
        <v>45153</v>
      </c>
      <c r="I434" s="2131" t="s">
        <v>1659</v>
      </c>
      <c r="J434" s="2132" t="s">
        <v>1472</v>
      </c>
      <c r="K434" s="2133" t="s">
        <v>1622</v>
      </c>
      <c r="L434" s="2132">
        <v>130997225</v>
      </c>
      <c r="M434" s="2134" t="s">
        <v>1623</v>
      </c>
      <c r="N434" s="2135" t="s">
        <v>1624</v>
      </c>
      <c r="O434" s="2132">
        <v>1206980001</v>
      </c>
      <c r="P434" s="2134" t="s">
        <v>1476</v>
      </c>
      <c r="Q434" s="2136">
        <v>4071</v>
      </c>
      <c r="R434" s="271"/>
    </row>
    <row r="435" spans="1:18" ht="15.75" x14ac:dyDescent="0.25">
      <c r="A435" s="2128">
        <v>10</v>
      </c>
      <c r="B435" s="2128">
        <v>100</v>
      </c>
      <c r="C435" s="2128">
        <v>12</v>
      </c>
      <c r="D435" s="2129" t="s">
        <v>1469</v>
      </c>
      <c r="E435" s="2129" t="s">
        <v>483</v>
      </c>
      <c r="F435" s="2129" t="s">
        <v>1470</v>
      </c>
      <c r="G435" s="2128" t="s">
        <v>1620</v>
      </c>
      <c r="H435" s="2130">
        <v>45153</v>
      </c>
      <c r="I435" s="2131" t="s">
        <v>1660</v>
      </c>
      <c r="J435" s="2132" t="s">
        <v>1472</v>
      </c>
      <c r="K435" s="2133" t="s">
        <v>1622</v>
      </c>
      <c r="L435" s="2132">
        <v>130997225</v>
      </c>
      <c r="M435" s="2134" t="s">
        <v>1623</v>
      </c>
      <c r="N435" s="2135" t="s">
        <v>1624</v>
      </c>
      <c r="O435" s="2132">
        <v>1206980001</v>
      </c>
      <c r="P435" s="2134" t="s">
        <v>1476</v>
      </c>
      <c r="Q435" s="2136">
        <v>4071</v>
      </c>
      <c r="R435" s="271"/>
    </row>
    <row r="436" spans="1:18" ht="15.75" x14ac:dyDescent="0.25">
      <c r="A436" s="2128">
        <v>10</v>
      </c>
      <c r="B436" s="2128">
        <v>100</v>
      </c>
      <c r="C436" s="2128">
        <v>12</v>
      </c>
      <c r="D436" s="2129" t="s">
        <v>1469</v>
      </c>
      <c r="E436" s="2129" t="s">
        <v>483</v>
      </c>
      <c r="F436" s="2129" t="s">
        <v>1470</v>
      </c>
      <c r="G436" s="2128" t="s">
        <v>1620</v>
      </c>
      <c r="H436" s="2130">
        <v>45153</v>
      </c>
      <c r="I436" s="2131" t="s">
        <v>1661</v>
      </c>
      <c r="J436" s="2132" t="s">
        <v>1472</v>
      </c>
      <c r="K436" s="2133" t="s">
        <v>1622</v>
      </c>
      <c r="L436" s="2132">
        <v>130997225</v>
      </c>
      <c r="M436" s="2134" t="s">
        <v>1623</v>
      </c>
      <c r="N436" s="2135" t="s">
        <v>1624</v>
      </c>
      <c r="O436" s="2132">
        <v>1206980001</v>
      </c>
      <c r="P436" s="2134" t="s">
        <v>1476</v>
      </c>
      <c r="Q436" s="2136">
        <v>4071</v>
      </c>
      <c r="R436" s="271"/>
    </row>
    <row r="437" spans="1:18" ht="15.75" x14ac:dyDescent="0.25">
      <c r="A437" s="2128">
        <v>10</v>
      </c>
      <c r="B437" s="2128">
        <v>100</v>
      </c>
      <c r="C437" s="2128">
        <v>12</v>
      </c>
      <c r="D437" s="2129" t="s">
        <v>1469</v>
      </c>
      <c r="E437" s="2129" t="s">
        <v>483</v>
      </c>
      <c r="F437" s="2129" t="s">
        <v>1470</v>
      </c>
      <c r="G437" s="2128" t="s">
        <v>1620</v>
      </c>
      <c r="H437" s="2130">
        <v>45153</v>
      </c>
      <c r="I437" s="2131" t="s">
        <v>1662</v>
      </c>
      <c r="J437" s="2132" t="s">
        <v>1472</v>
      </c>
      <c r="K437" s="2133" t="s">
        <v>1622</v>
      </c>
      <c r="L437" s="2132">
        <v>130997225</v>
      </c>
      <c r="M437" s="2134" t="s">
        <v>1623</v>
      </c>
      <c r="N437" s="2135" t="s">
        <v>1624</v>
      </c>
      <c r="O437" s="2132">
        <v>1206980001</v>
      </c>
      <c r="P437" s="2134" t="s">
        <v>1476</v>
      </c>
      <c r="Q437" s="2136">
        <v>4071</v>
      </c>
      <c r="R437" s="271"/>
    </row>
    <row r="438" spans="1:18" ht="15.75" x14ac:dyDescent="0.25">
      <c r="A438" s="2128">
        <v>10</v>
      </c>
      <c r="B438" s="2128">
        <v>100</v>
      </c>
      <c r="C438" s="2128">
        <v>12</v>
      </c>
      <c r="D438" s="2129" t="s">
        <v>1469</v>
      </c>
      <c r="E438" s="2129" t="s">
        <v>483</v>
      </c>
      <c r="F438" s="2129" t="s">
        <v>1470</v>
      </c>
      <c r="G438" s="2128" t="s">
        <v>1620</v>
      </c>
      <c r="H438" s="2130">
        <v>45153</v>
      </c>
      <c r="I438" s="2131" t="s">
        <v>1663</v>
      </c>
      <c r="J438" s="2132" t="s">
        <v>1472</v>
      </c>
      <c r="K438" s="2133" t="s">
        <v>1622</v>
      </c>
      <c r="L438" s="2132">
        <v>130997225</v>
      </c>
      <c r="M438" s="2134" t="s">
        <v>1623</v>
      </c>
      <c r="N438" s="2135" t="s">
        <v>1624</v>
      </c>
      <c r="O438" s="2132">
        <v>1206980001</v>
      </c>
      <c r="P438" s="2134" t="s">
        <v>1476</v>
      </c>
      <c r="Q438" s="2136">
        <v>4071</v>
      </c>
      <c r="R438" s="271"/>
    </row>
    <row r="439" spans="1:18" ht="15.75" x14ac:dyDescent="0.25">
      <c r="A439" s="2128">
        <v>10</v>
      </c>
      <c r="B439" s="2128">
        <v>100</v>
      </c>
      <c r="C439" s="2128">
        <v>12</v>
      </c>
      <c r="D439" s="2129" t="s">
        <v>1469</v>
      </c>
      <c r="E439" s="2129" t="s">
        <v>483</v>
      </c>
      <c r="F439" s="2129" t="s">
        <v>1470</v>
      </c>
      <c r="G439" s="2128" t="s">
        <v>1620</v>
      </c>
      <c r="H439" s="2130">
        <v>45153</v>
      </c>
      <c r="I439" s="2131" t="s">
        <v>1664</v>
      </c>
      <c r="J439" s="2132" t="s">
        <v>1472</v>
      </c>
      <c r="K439" s="2133" t="s">
        <v>1622</v>
      </c>
      <c r="L439" s="2132">
        <v>130997225</v>
      </c>
      <c r="M439" s="2134" t="s">
        <v>1623</v>
      </c>
      <c r="N439" s="2135" t="s">
        <v>1624</v>
      </c>
      <c r="O439" s="2132">
        <v>1206980001</v>
      </c>
      <c r="P439" s="2134" t="s">
        <v>1476</v>
      </c>
      <c r="Q439" s="2136">
        <v>4071</v>
      </c>
      <c r="R439" s="271"/>
    </row>
    <row r="440" spans="1:18" ht="15.75" x14ac:dyDescent="0.25">
      <c r="A440" s="2128">
        <v>10</v>
      </c>
      <c r="B440" s="2128">
        <v>100</v>
      </c>
      <c r="C440" s="2128">
        <v>12</v>
      </c>
      <c r="D440" s="2129" t="s">
        <v>1469</v>
      </c>
      <c r="E440" s="2129" t="s">
        <v>483</v>
      </c>
      <c r="F440" s="2129" t="s">
        <v>1470</v>
      </c>
      <c r="G440" s="2128" t="s">
        <v>1620</v>
      </c>
      <c r="H440" s="2130">
        <v>45153</v>
      </c>
      <c r="I440" s="2131" t="s">
        <v>1665</v>
      </c>
      <c r="J440" s="2132" t="s">
        <v>1472</v>
      </c>
      <c r="K440" s="2133" t="s">
        <v>1622</v>
      </c>
      <c r="L440" s="2132">
        <v>130997225</v>
      </c>
      <c r="M440" s="2134" t="s">
        <v>1623</v>
      </c>
      <c r="N440" s="2135" t="s">
        <v>1624</v>
      </c>
      <c r="O440" s="2132">
        <v>1206980001</v>
      </c>
      <c r="P440" s="2134" t="s">
        <v>1476</v>
      </c>
      <c r="Q440" s="2136">
        <v>4071</v>
      </c>
      <c r="R440" s="271"/>
    </row>
    <row r="441" spans="1:18" ht="15.75" x14ac:dyDescent="0.25">
      <c r="A441" s="2128">
        <v>10</v>
      </c>
      <c r="B441" s="2128">
        <v>100</v>
      </c>
      <c r="C441" s="2128">
        <v>12</v>
      </c>
      <c r="D441" s="2129" t="s">
        <v>1469</v>
      </c>
      <c r="E441" s="2129" t="s">
        <v>483</v>
      </c>
      <c r="F441" s="2129" t="s">
        <v>1470</v>
      </c>
      <c r="G441" s="2128" t="s">
        <v>1620</v>
      </c>
      <c r="H441" s="2130">
        <v>45153</v>
      </c>
      <c r="I441" s="2131" t="s">
        <v>1666</v>
      </c>
      <c r="J441" s="2132" t="s">
        <v>1472</v>
      </c>
      <c r="K441" s="2133" t="s">
        <v>1622</v>
      </c>
      <c r="L441" s="2132">
        <v>130997225</v>
      </c>
      <c r="M441" s="2134" t="s">
        <v>1623</v>
      </c>
      <c r="N441" s="2135" t="s">
        <v>1624</v>
      </c>
      <c r="O441" s="2132">
        <v>1206980001</v>
      </c>
      <c r="P441" s="2134" t="s">
        <v>1476</v>
      </c>
      <c r="Q441" s="2136">
        <v>4071</v>
      </c>
      <c r="R441" s="271"/>
    </row>
    <row r="442" spans="1:18" ht="15.75" x14ac:dyDescent="0.25">
      <c r="A442" s="2128">
        <v>10</v>
      </c>
      <c r="B442" s="2128">
        <v>100</v>
      </c>
      <c r="C442" s="2128">
        <v>12</v>
      </c>
      <c r="D442" s="2129" t="s">
        <v>1469</v>
      </c>
      <c r="E442" s="2129" t="s">
        <v>483</v>
      </c>
      <c r="F442" s="2129" t="s">
        <v>1470</v>
      </c>
      <c r="G442" s="2128" t="s">
        <v>1620</v>
      </c>
      <c r="H442" s="2130">
        <v>45153</v>
      </c>
      <c r="I442" s="2131" t="s">
        <v>1667</v>
      </c>
      <c r="J442" s="2132" t="s">
        <v>1472</v>
      </c>
      <c r="K442" s="2133" t="s">
        <v>1622</v>
      </c>
      <c r="L442" s="2132">
        <v>130997225</v>
      </c>
      <c r="M442" s="2134" t="s">
        <v>1623</v>
      </c>
      <c r="N442" s="2135" t="s">
        <v>1624</v>
      </c>
      <c r="O442" s="2132">
        <v>1206980001</v>
      </c>
      <c r="P442" s="2134" t="s">
        <v>1476</v>
      </c>
      <c r="Q442" s="2136">
        <v>4071</v>
      </c>
      <c r="R442" s="271"/>
    </row>
    <row r="443" spans="1:18" ht="15.75" x14ac:dyDescent="0.25">
      <c r="A443" s="2128">
        <v>10</v>
      </c>
      <c r="B443" s="2128">
        <v>100</v>
      </c>
      <c r="C443" s="2128">
        <v>12</v>
      </c>
      <c r="D443" s="2129" t="s">
        <v>1469</v>
      </c>
      <c r="E443" s="2129" t="s">
        <v>483</v>
      </c>
      <c r="F443" s="2129" t="s">
        <v>1470</v>
      </c>
      <c r="G443" s="2128" t="s">
        <v>1620</v>
      </c>
      <c r="H443" s="2130">
        <v>45153</v>
      </c>
      <c r="I443" s="2131" t="s">
        <v>1668</v>
      </c>
      <c r="J443" s="2132" t="s">
        <v>1472</v>
      </c>
      <c r="K443" s="2133" t="s">
        <v>1622</v>
      </c>
      <c r="L443" s="2132">
        <v>130997225</v>
      </c>
      <c r="M443" s="2134" t="s">
        <v>1623</v>
      </c>
      <c r="N443" s="2135" t="s">
        <v>1624</v>
      </c>
      <c r="O443" s="2132">
        <v>1206980001</v>
      </c>
      <c r="P443" s="2134" t="s">
        <v>1476</v>
      </c>
      <c r="Q443" s="2136">
        <v>4071</v>
      </c>
      <c r="R443" s="271"/>
    </row>
    <row r="444" spans="1:18" ht="15.75" x14ac:dyDescent="0.25">
      <c r="A444" s="2128">
        <v>10</v>
      </c>
      <c r="B444" s="2128">
        <v>100</v>
      </c>
      <c r="C444" s="2128">
        <v>12</v>
      </c>
      <c r="D444" s="2129" t="s">
        <v>1469</v>
      </c>
      <c r="E444" s="2129" t="s">
        <v>483</v>
      </c>
      <c r="F444" s="2129" t="s">
        <v>1470</v>
      </c>
      <c r="G444" s="2128" t="s">
        <v>1620</v>
      </c>
      <c r="H444" s="2130">
        <v>45153</v>
      </c>
      <c r="I444" s="2131" t="s">
        <v>1669</v>
      </c>
      <c r="J444" s="2132" t="s">
        <v>1472</v>
      </c>
      <c r="K444" s="2133" t="s">
        <v>1622</v>
      </c>
      <c r="L444" s="2132">
        <v>130997225</v>
      </c>
      <c r="M444" s="2134" t="s">
        <v>1623</v>
      </c>
      <c r="N444" s="2135" t="s">
        <v>1624</v>
      </c>
      <c r="O444" s="2132">
        <v>1206980001</v>
      </c>
      <c r="P444" s="2134" t="s">
        <v>1476</v>
      </c>
      <c r="Q444" s="2136">
        <v>4071</v>
      </c>
      <c r="R444" s="271"/>
    </row>
    <row r="445" spans="1:18" ht="15.75" x14ac:dyDescent="0.25">
      <c r="A445" s="2128">
        <v>10</v>
      </c>
      <c r="B445" s="2128">
        <v>100</v>
      </c>
      <c r="C445" s="2128">
        <v>12</v>
      </c>
      <c r="D445" s="2129" t="s">
        <v>1469</v>
      </c>
      <c r="E445" s="2129" t="s">
        <v>483</v>
      </c>
      <c r="F445" s="2129" t="s">
        <v>1470</v>
      </c>
      <c r="G445" s="2128" t="s">
        <v>1620</v>
      </c>
      <c r="H445" s="2130">
        <v>45153</v>
      </c>
      <c r="I445" s="2131" t="s">
        <v>1670</v>
      </c>
      <c r="J445" s="2132" t="s">
        <v>1472</v>
      </c>
      <c r="K445" s="2133" t="s">
        <v>1622</v>
      </c>
      <c r="L445" s="2132">
        <v>130997225</v>
      </c>
      <c r="M445" s="2134" t="s">
        <v>1623</v>
      </c>
      <c r="N445" s="2135" t="s">
        <v>1624</v>
      </c>
      <c r="O445" s="2132">
        <v>1206980001</v>
      </c>
      <c r="P445" s="2134" t="s">
        <v>1476</v>
      </c>
      <c r="Q445" s="2136">
        <v>4071</v>
      </c>
      <c r="R445" s="271"/>
    </row>
    <row r="446" spans="1:18" ht="15.75" x14ac:dyDescent="0.25">
      <c r="A446" s="2128">
        <v>10</v>
      </c>
      <c r="B446" s="2128">
        <v>100</v>
      </c>
      <c r="C446" s="2128">
        <v>12</v>
      </c>
      <c r="D446" s="2129" t="s">
        <v>1469</v>
      </c>
      <c r="E446" s="2129" t="s">
        <v>483</v>
      </c>
      <c r="F446" s="2129" t="s">
        <v>1470</v>
      </c>
      <c r="G446" s="2128" t="s">
        <v>1620</v>
      </c>
      <c r="H446" s="2130">
        <v>45153</v>
      </c>
      <c r="I446" s="2131" t="s">
        <v>1671</v>
      </c>
      <c r="J446" s="2132" t="s">
        <v>1472</v>
      </c>
      <c r="K446" s="2133" t="s">
        <v>1622</v>
      </c>
      <c r="L446" s="2132">
        <v>130997225</v>
      </c>
      <c r="M446" s="2134" t="s">
        <v>1623</v>
      </c>
      <c r="N446" s="2135" t="s">
        <v>1624</v>
      </c>
      <c r="O446" s="2132">
        <v>1206980001</v>
      </c>
      <c r="P446" s="2134" t="s">
        <v>1476</v>
      </c>
      <c r="Q446" s="2136">
        <v>4071</v>
      </c>
      <c r="R446" s="271"/>
    </row>
    <row r="447" spans="1:18" ht="15.75" x14ac:dyDescent="0.25">
      <c r="A447" s="2128">
        <v>10</v>
      </c>
      <c r="B447" s="2128">
        <v>100</v>
      </c>
      <c r="C447" s="2128">
        <v>12</v>
      </c>
      <c r="D447" s="2129" t="s">
        <v>1469</v>
      </c>
      <c r="E447" s="2129" t="s">
        <v>483</v>
      </c>
      <c r="F447" s="2129" t="s">
        <v>1470</v>
      </c>
      <c r="G447" s="2128" t="s">
        <v>1620</v>
      </c>
      <c r="H447" s="2130">
        <v>45153</v>
      </c>
      <c r="I447" s="2131" t="s">
        <v>1672</v>
      </c>
      <c r="J447" s="2132" t="s">
        <v>1472</v>
      </c>
      <c r="K447" s="2133" t="s">
        <v>1622</v>
      </c>
      <c r="L447" s="2132">
        <v>130997225</v>
      </c>
      <c r="M447" s="2134" t="s">
        <v>1623</v>
      </c>
      <c r="N447" s="2135" t="s">
        <v>1624</v>
      </c>
      <c r="O447" s="2132">
        <v>1206980001</v>
      </c>
      <c r="P447" s="2134" t="s">
        <v>1476</v>
      </c>
      <c r="Q447" s="2136">
        <v>4071</v>
      </c>
      <c r="R447" s="271"/>
    </row>
    <row r="448" spans="1:18" ht="15.75" x14ac:dyDescent="0.25">
      <c r="A448" s="2128">
        <v>10</v>
      </c>
      <c r="B448" s="2128">
        <v>100</v>
      </c>
      <c r="C448" s="2128">
        <v>12</v>
      </c>
      <c r="D448" s="2129" t="s">
        <v>1469</v>
      </c>
      <c r="E448" s="2129" t="s">
        <v>483</v>
      </c>
      <c r="F448" s="2129" t="s">
        <v>1470</v>
      </c>
      <c r="G448" s="2128" t="s">
        <v>1620</v>
      </c>
      <c r="H448" s="2130">
        <v>45153</v>
      </c>
      <c r="I448" s="2131" t="s">
        <v>1673</v>
      </c>
      <c r="J448" s="2132" t="s">
        <v>1472</v>
      </c>
      <c r="K448" s="2133" t="s">
        <v>1622</v>
      </c>
      <c r="L448" s="2132">
        <v>130997225</v>
      </c>
      <c r="M448" s="2134" t="s">
        <v>1623</v>
      </c>
      <c r="N448" s="2135" t="s">
        <v>1624</v>
      </c>
      <c r="O448" s="2132">
        <v>1206980001</v>
      </c>
      <c r="P448" s="2134" t="s">
        <v>1476</v>
      </c>
      <c r="Q448" s="2136">
        <v>4071</v>
      </c>
      <c r="R448" s="271"/>
    </row>
    <row r="449" spans="1:18" ht="15.75" x14ac:dyDescent="0.25">
      <c r="A449" s="2128">
        <v>10</v>
      </c>
      <c r="B449" s="2128">
        <v>100</v>
      </c>
      <c r="C449" s="2128">
        <v>12</v>
      </c>
      <c r="D449" s="2129" t="s">
        <v>1469</v>
      </c>
      <c r="E449" s="2129" t="s">
        <v>483</v>
      </c>
      <c r="F449" s="2129" t="s">
        <v>1470</v>
      </c>
      <c r="G449" s="2128" t="s">
        <v>1620</v>
      </c>
      <c r="H449" s="2130">
        <v>45153</v>
      </c>
      <c r="I449" s="2131" t="s">
        <v>1674</v>
      </c>
      <c r="J449" s="2132" t="s">
        <v>1472</v>
      </c>
      <c r="K449" s="2133" t="s">
        <v>1622</v>
      </c>
      <c r="L449" s="2132">
        <v>130997225</v>
      </c>
      <c r="M449" s="2134" t="s">
        <v>1623</v>
      </c>
      <c r="N449" s="2135" t="s">
        <v>1624</v>
      </c>
      <c r="O449" s="2132">
        <v>1206980001</v>
      </c>
      <c r="P449" s="2134" t="s">
        <v>1476</v>
      </c>
      <c r="Q449" s="2136">
        <v>4071</v>
      </c>
      <c r="R449" s="271"/>
    </row>
    <row r="450" spans="1:18" ht="15.75" x14ac:dyDescent="0.25">
      <c r="A450" s="2128">
        <v>10</v>
      </c>
      <c r="B450" s="2128">
        <v>100</v>
      </c>
      <c r="C450" s="2128">
        <v>12</v>
      </c>
      <c r="D450" s="2129" t="s">
        <v>1469</v>
      </c>
      <c r="E450" s="2129" t="s">
        <v>483</v>
      </c>
      <c r="F450" s="2129" t="s">
        <v>1470</v>
      </c>
      <c r="G450" s="2128" t="s">
        <v>1620</v>
      </c>
      <c r="H450" s="2130">
        <v>45153</v>
      </c>
      <c r="I450" s="2131" t="s">
        <v>1675</v>
      </c>
      <c r="J450" s="2132" t="s">
        <v>1472</v>
      </c>
      <c r="K450" s="2133" t="s">
        <v>1622</v>
      </c>
      <c r="L450" s="2132">
        <v>130997225</v>
      </c>
      <c r="M450" s="2134" t="s">
        <v>1623</v>
      </c>
      <c r="N450" s="2135" t="s">
        <v>1624</v>
      </c>
      <c r="O450" s="2132">
        <v>1206980001</v>
      </c>
      <c r="P450" s="2134" t="s">
        <v>1476</v>
      </c>
      <c r="Q450" s="2136">
        <v>4071</v>
      </c>
      <c r="R450" s="271"/>
    </row>
    <row r="451" spans="1:18" ht="15.75" x14ac:dyDescent="0.25">
      <c r="A451" s="2128">
        <v>10</v>
      </c>
      <c r="B451" s="2128">
        <v>100</v>
      </c>
      <c r="C451" s="2128">
        <v>12</v>
      </c>
      <c r="D451" s="2129" t="s">
        <v>1469</v>
      </c>
      <c r="E451" s="2129" t="s">
        <v>483</v>
      </c>
      <c r="F451" s="2129" t="s">
        <v>1470</v>
      </c>
      <c r="G451" s="2128" t="s">
        <v>1620</v>
      </c>
      <c r="H451" s="2130">
        <v>45153</v>
      </c>
      <c r="I451" s="2131" t="s">
        <v>1676</v>
      </c>
      <c r="J451" s="2132" t="s">
        <v>1472</v>
      </c>
      <c r="K451" s="2133" t="s">
        <v>1622</v>
      </c>
      <c r="L451" s="2132">
        <v>130997225</v>
      </c>
      <c r="M451" s="2134" t="s">
        <v>1623</v>
      </c>
      <c r="N451" s="2135" t="s">
        <v>1624</v>
      </c>
      <c r="O451" s="2132">
        <v>1206980001</v>
      </c>
      <c r="P451" s="2134" t="s">
        <v>1476</v>
      </c>
      <c r="Q451" s="2136">
        <v>4071</v>
      </c>
      <c r="R451" s="271"/>
    </row>
    <row r="452" spans="1:18" ht="15.75" x14ac:dyDescent="0.25">
      <c r="A452" s="2128">
        <v>10</v>
      </c>
      <c r="B452" s="2128">
        <v>100</v>
      </c>
      <c r="C452" s="2128">
        <v>12</v>
      </c>
      <c r="D452" s="2129" t="s">
        <v>1469</v>
      </c>
      <c r="E452" s="2129" t="s">
        <v>483</v>
      </c>
      <c r="F452" s="2129" t="s">
        <v>1470</v>
      </c>
      <c r="G452" s="2128" t="s">
        <v>1620</v>
      </c>
      <c r="H452" s="2130">
        <v>45153</v>
      </c>
      <c r="I452" s="2131" t="s">
        <v>1677</v>
      </c>
      <c r="J452" s="2132" t="s">
        <v>1472</v>
      </c>
      <c r="K452" s="2133" t="s">
        <v>1622</v>
      </c>
      <c r="L452" s="2132">
        <v>130997225</v>
      </c>
      <c r="M452" s="2134" t="s">
        <v>1623</v>
      </c>
      <c r="N452" s="2135" t="s">
        <v>1624</v>
      </c>
      <c r="O452" s="2132">
        <v>1206980001</v>
      </c>
      <c r="P452" s="2134" t="s">
        <v>1476</v>
      </c>
      <c r="Q452" s="2136">
        <v>4071</v>
      </c>
      <c r="R452" s="271"/>
    </row>
    <row r="453" spans="1:18" ht="15.75" x14ac:dyDescent="0.25">
      <c r="A453" s="2128">
        <v>10</v>
      </c>
      <c r="B453" s="2128">
        <v>100</v>
      </c>
      <c r="C453" s="2128">
        <v>12</v>
      </c>
      <c r="D453" s="2129" t="s">
        <v>1469</v>
      </c>
      <c r="E453" s="2129" t="s">
        <v>483</v>
      </c>
      <c r="F453" s="2129" t="s">
        <v>1470</v>
      </c>
      <c r="G453" s="2128" t="s">
        <v>1620</v>
      </c>
      <c r="H453" s="2130">
        <v>45153</v>
      </c>
      <c r="I453" s="2131" t="s">
        <v>1678</v>
      </c>
      <c r="J453" s="2132" t="s">
        <v>1472</v>
      </c>
      <c r="K453" s="2133" t="s">
        <v>1622</v>
      </c>
      <c r="L453" s="2132">
        <v>130997225</v>
      </c>
      <c r="M453" s="2134" t="s">
        <v>1623</v>
      </c>
      <c r="N453" s="2135" t="s">
        <v>1624</v>
      </c>
      <c r="O453" s="2132">
        <v>1206980001</v>
      </c>
      <c r="P453" s="2134" t="s">
        <v>1476</v>
      </c>
      <c r="Q453" s="2136">
        <v>4071</v>
      </c>
      <c r="R453" s="271"/>
    </row>
    <row r="454" spans="1:18" ht="15.75" x14ac:dyDescent="0.25">
      <c r="A454" s="2128">
        <v>10</v>
      </c>
      <c r="B454" s="2128">
        <v>100</v>
      </c>
      <c r="C454" s="2128">
        <v>12</v>
      </c>
      <c r="D454" s="2129" t="s">
        <v>1469</v>
      </c>
      <c r="E454" s="2129" t="s">
        <v>483</v>
      </c>
      <c r="F454" s="2129" t="s">
        <v>1470</v>
      </c>
      <c r="G454" s="2128" t="s">
        <v>1620</v>
      </c>
      <c r="H454" s="2130">
        <v>45153</v>
      </c>
      <c r="I454" s="2131" t="s">
        <v>1679</v>
      </c>
      <c r="J454" s="2132" t="s">
        <v>1472</v>
      </c>
      <c r="K454" s="2133" t="s">
        <v>1622</v>
      </c>
      <c r="L454" s="2132">
        <v>130997225</v>
      </c>
      <c r="M454" s="2134" t="s">
        <v>1623</v>
      </c>
      <c r="N454" s="2135" t="s">
        <v>1624</v>
      </c>
      <c r="O454" s="2132">
        <v>1206980001</v>
      </c>
      <c r="P454" s="2134" t="s">
        <v>1476</v>
      </c>
      <c r="Q454" s="2136">
        <v>4071</v>
      </c>
      <c r="R454" s="271"/>
    </row>
    <row r="455" spans="1:18" ht="15.75" x14ac:dyDescent="0.25">
      <c r="A455" s="2128">
        <v>10</v>
      </c>
      <c r="B455" s="2128">
        <v>100</v>
      </c>
      <c r="C455" s="2128">
        <v>12</v>
      </c>
      <c r="D455" s="2129" t="s">
        <v>1469</v>
      </c>
      <c r="E455" s="2129" t="s">
        <v>483</v>
      </c>
      <c r="F455" s="2129" t="s">
        <v>1470</v>
      </c>
      <c r="G455" s="2128" t="s">
        <v>1620</v>
      </c>
      <c r="H455" s="2130">
        <v>45153</v>
      </c>
      <c r="I455" s="2131" t="s">
        <v>1680</v>
      </c>
      <c r="J455" s="2132" t="s">
        <v>1472</v>
      </c>
      <c r="K455" s="2133" t="s">
        <v>1622</v>
      </c>
      <c r="L455" s="2132">
        <v>130997225</v>
      </c>
      <c r="M455" s="2134" t="s">
        <v>1623</v>
      </c>
      <c r="N455" s="2135" t="s">
        <v>1624</v>
      </c>
      <c r="O455" s="2132">
        <v>1206980001</v>
      </c>
      <c r="P455" s="2134" t="s">
        <v>1476</v>
      </c>
      <c r="Q455" s="2136">
        <v>4071</v>
      </c>
      <c r="R455" s="271"/>
    </row>
    <row r="456" spans="1:18" ht="15.75" x14ac:dyDescent="0.25">
      <c r="A456" s="2128">
        <v>10</v>
      </c>
      <c r="B456" s="2128">
        <v>100</v>
      </c>
      <c r="C456" s="2128">
        <v>12</v>
      </c>
      <c r="D456" s="2129" t="s">
        <v>1469</v>
      </c>
      <c r="E456" s="2129" t="s">
        <v>483</v>
      </c>
      <c r="F456" s="2129" t="s">
        <v>1470</v>
      </c>
      <c r="G456" s="2128" t="s">
        <v>1620</v>
      </c>
      <c r="H456" s="2130">
        <v>45153</v>
      </c>
      <c r="I456" s="2131" t="s">
        <v>1681</v>
      </c>
      <c r="J456" s="2132" t="s">
        <v>1472</v>
      </c>
      <c r="K456" s="2133" t="s">
        <v>1622</v>
      </c>
      <c r="L456" s="2132">
        <v>130997225</v>
      </c>
      <c r="M456" s="2134" t="s">
        <v>1623</v>
      </c>
      <c r="N456" s="2135" t="s">
        <v>1624</v>
      </c>
      <c r="O456" s="2132">
        <v>1206980001</v>
      </c>
      <c r="P456" s="2134" t="s">
        <v>1476</v>
      </c>
      <c r="Q456" s="2136">
        <v>4071</v>
      </c>
      <c r="R456" s="271"/>
    </row>
    <row r="457" spans="1:18" ht="15.75" x14ac:dyDescent="0.25">
      <c r="A457" s="2128">
        <v>10</v>
      </c>
      <c r="B457" s="2128">
        <v>100</v>
      </c>
      <c r="C457" s="2128">
        <v>12</v>
      </c>
      <c r="D457" s="2129" t="s">
        <v>1469</v>
      </c>
      <c r="E457" s="2129" t="s">
        <v>483</v>
      </c>
      <c r="F457" s="2129" t="s">
        <v>1470</v>
      </c>
      <c r="G457" s="2128" t="s">
        <v>1620</v>
      </c>
      <c r="H457" s="2130">
        <v>45153</v>
      </c>
      <c r="I457" s="2131" t="s">
        <v>1682</v>
      </c>
      <c r="J457" s="2132" t="s">
        <v>1472</v>
      </c>
      <c r="K457" s="2133" t="s">
        <v>1622</v>
      </c>
      <c r="L457" s="2132">
        <v>130997225</v>
      </c>
      <c r="M457" s="2134" t="s">
        <v>1623</v>
      </c>
      <c r="N457" s="2135" t="s">
        <v>1624</v>
      </c>
      <c r="O457" s="2132">
        <v>1206980001</v>
      </c>
      <c r="P457" s="2134" t="s">
        <v>1476</v>
      </c>
      <c r="Q457" s="2136">
        <v>4071</v>
      </c>
      <c r="R457" s="271"/>
    </row>
    <row r="458" spans="1:18" ht="15.75" x14ac:dyDescent="0.25">
      <c r="A458" s="2128">
        <v>10</v>
      </c>
      <c r="B458" s="2128">
        <v>100</v>
      </c>
      <c r="C458" s="2128">
        <v>12</v>
      </c>
      <c r="D458" s="2129" t="s">
        <v>1469</v>
      </c>
      <c r="E458" s="2129" t="s">
        <v>483</v>
      </c>
      <c r="F458" s="2129" t="s">
        <v>1470</v>
      </c>
      <c r="G458" s="2128" t="s">
        <v>1620</v>
      </c>
      <c r="H458" s="2130">
        <v>45153</v>
      </c>
      <c r="I458" s="2131" t="s">
        <v>1683</v>
      </c>
      <c r="J458" s="2132" t="s">
        <v>1472</v>
      </c>
      <c r="K458" s="2133" t="s">
        <v>1622</v>
      </c>
      <c r="L458" s="2132">
        <v>130997225</v>
      </c>
      <c r="M458" s="2134" t="s">
        <v>1623</v>
      </c>
      <c r="N458" s="2135" t="s">
        <v>1624</v>
      </c>
      <c r="O458" s="2132">
        <v>1206980001</v>
      </c>
      <c r="P458" s="2134" t="s">
        <v>1476</v>
      </c>
      <c r="Q458" s="2136">
        <v>4071</v>
      </c>
      <c r="R458" s="271"/>
    </row>
    <row r="459" spans="1:18" ht="15.75" x14ac:dyDescent="0.25">
      <c r="A459" s="2128">
        <v>10</v>
      </c>
      <c r="B459" s="2128">
        <v>100</v>
      </c>
      <c r="C459" s="2128">
        <v>12</v>
      </c>
      <c r="D459" s="2129" t="s">
        <v>1469</v>
      </c>
      <c r="E459" s="2129" t="s">
        <v>483</v>
      </c>
      <c r="F459" s="2129" t="s">
        <v>1470</v>
      </c>
      <c r="G459" s="2128" t="s">
        <v>1620</v>
      </c>
      <c r="H459" s="2130">
        <v>45153</v>
      </c>
      <c r="I459" s="2131" t="s">
        <v>1684</v>
      </c>
      <c r="J459" s="2132" t="s">
        <v>1472</v>
      </c>
      <c r="K459" s="2133" t="s">
        <v>1622</v>
      </c>
      <c r="L459" s="2132">
        <v>130997225</v>
      </c>
      <c r="M459" s="2134" t="s">
        <v>1623</v>
      </c>
      <c r="N459" s="2135" t="s">
        <v>1624</v>
      </c>
      <c r="O459" s="2132">
        <v>1206980001</v>
      </c>
      <c r="P459" s="2134" t="s">
        <v>1476</v>
      </c>
      <c r="Q459" s="2136">
        <v>4071</v>
      </c>
      <c r="R459" s="271"/>
    </row>
    <row r="460" spans="1:18" ht="15.75" x14ac:dyDescent="0.25">
      <c r="A460" s="2128">
        <v>10</v>
      </c>
      <c r="B460" s="2128">
        <v>100</v>
      </c>
      <c r="C460" s="2128">
        <v>12</v>
      </c>
      <c r="D460" s="2129" t="s">
        <v>1469</v>
      </c>
      <c r="E460" s="2129" t="s">
        <v>483</v>
      </c>
      <c r="F460" s="2129" t="s">
        <v>1470</v>
      </c>
      <c r="G460" s="2128" t="s">
        <v>1620</v>
      </c>
      <c r="H460" s="2130">
        <v>45153</v>
      </c>
      <c r="I460" s="2131" t="s">
        <v>1685</v>
      </c>
      <c r="J460" s="2132" t="s">
        <v>1472</v>
      </c>
      <c r="K460" s="2133" t="s">
        <v>1622</v>
      </c>
      <c r="L460" s="2132">
        <v>130997225</v>
      </c>
      <c r="M460" s="2134" t="s">
        <v>1623</v>
      </c>
      <c r="N460" s="2135" t="s">
        <v>1624</v>
      </c>
      <c r="O460" s="2132">
        <v>1206980001</v>
      </c>
      <c r="P460" s="2134" t="s">
        <v>1476</v>
      </c>
      <c r="Q460" s="2136">
        <v>4071</v>
      </c>
      <c r="R460" s="271"/>
    </row>
    <row r="461" spans="1:18" ht="15.75" x14ac:dyDescent="0.25">
      <c r="A461" s="2128">
        <v>10</v>
      </c>
      <c r="B461" s="2128">
        <v>100</v>
      </c>
      <c r="C461" s="2128">
        <v>12</v>
      </c>
      <c r="D461" s="2129" t="s">
        <v>1469</v>
      </c>
      <c r="E461" s="2129" t="s">
        <v>483</v>
      </c>
      <c r="F461" s="2129" t="s">
        <v>1470</v>
      </c>
      <c r="G461" s="2128" t="s">
        <v>1620</v>
      </c>
      <c r="H461" s="2130">
        <v>45153</v>
      </c>
      <c r="I461" s="2131" t="s">
        <v>1686</v>
      </c>
      <c r="J461" s="2132" t="s">
        <v>1472</v>
      </c>
      <c r="K461" s="2133" t="s">
        <v>1622</v>
      </c>
      <c r="L461" s="2132">
        <v>130997225</v>
      </c>
      <c r="M461" s="2134" t="s">
        <v>1623</v>
      </c>
      <c r="N461" s="2135" t="s">
        <v>1624</v>
      </c>
      <c r="O461" s="2132">
        <v>1206980001</v>
      </c>
      <c r="P461" s="2134" t="s">
        <v>1476</v>
      </c>
      <c r="Q461" s="2136">
        <v>4071</v>
      </c>
      <c r="R461" s="271"/>
    </row>
    <row r="462" spans="1:18" ht="15.75" x14ac:dyDescent="0.25">
      <c r="A462" s="2128">
        <v>10</v>
      </c>
      <c r="B462" s="2128">
        <v>100</v>
      </c>
      <c r="C462" s="2128">
        <v>12</v>
      </c>
      <c r="D462" s="2129" t="s">
        <v>1469</v>
      </c>
      <c r="E462" s="2129" t="s">
        <v>483</v>
      </c>
      <c r="F462" s="2129" t="s">
        <v>1470</v>
      </c>
      <c r="G462" s="2128" t="s">
        <v>1620</v>
      </c>
      <c r="H462" s="2130">
        <v>45153</v>
      </c>
      <c r="I462" s="2131" t="s">
        <v>1687</v>
      </c>
      <c r="J462" s="2132" t="s">
        <v>1472</v>
      </c>
      <c r="K462" s="2133" t="s">
        <v>1622</v>
      </c>
      <c r="L462" s="2132">
        <v>130997225</v>
      </c>
      <c r="M462" s="2134" t="s">
        <v>1623</v>
      </c>
      <c r="N462" s="2135" t="s">
        <v>1624</v>
      </c>
      <c r="O462" s="2132">
        <v>1206980001</v>
      </c>
      <c r="P462" s="2134" t="s">
        <v>1476</v>
      </c>
      <c r="Q462" s="2136">
        <v>4071</v>
      </c>
      <c r="R462" s="271"/>
    </row>
    <row r="463" spans="1:18" ht="15.75" x14ac:dyDescent="0.25">
      <c r="A463" s="2128">
        <v>10</v>
      </c>
      <c r="B463" s="2128">
        <v>100</v>
      </c>
      <c r="C463" s="2128">
        <v>12</v>
      </c>
      <c r="D463" s="2129" t="s">
        <v>1469</v>
      </c>
      <c r="E463" s="2129" t="s">
        <v>483</v>
      </c>
      <c r="F463" s="2129" t="s">
        <v>1470</v>
      </c>
      <c r="G463" s="2128" t="s">
        <v>1620</v>
      </c>
      <c r="H463" s="2130">
        <v>45153</v>
      </c>
      <c r="I463" s="2131" t="s">
        <v>1688</v>
      </c>
      <c r="J463" s="2132" t="s">
        <v>1472</v>
      </c>
      <c r="K463" s="2133" t="s">
        <v>1622</v>
      </c>
      <c r="L463" s="2132">
        <v>130997225</v>
      </c>
      <c r="M463" s="2134" t="s">
        <v>1623</v>
      </c>
      <c r="N463" s="2135" t="s">
        <v>1624</v>
      </c>
      <c r="O463" s="2132">
        <v>1206980001</v>
      </c>
      <c r="P463" s="2134" t="s">
        <v>1476</v>
      </c>
      <c r="Q463" s="2136">
        <v>4071</v>
      </c>
      <c r="R463" s="271"/>
    </row>
    <row r="464" spans="1:18" ht="15.75" x14ac:dyDescent="0.25">
      <c r="A464" s="2128">
        <v>10</v>
      </c>
      <c r="B464" s="2128">
        <v>100</v>
      </c>
      <c r="C464" s="2128">
        <v>12</v>
      </c>
      <c r="D464" s="2129" t="s">
        <v>1469</v>
      </c>
      <c r="E464" s="2129" t="s">
        <v>483</v>
      </c>
      <c r="F464" s="2129" t="s">
        <v>1470</v>
      </c>
      <c r="G464" s="2128" t="s">
        <v>1620</v>
      </c>
      <c r="H464" s="2130">
        <v>45153</v>
      </c>
      <c r="I464" s="2131" t="s">
        <v>1689</v>
      </c>
      <c r="J464" s="2132" t="s">
        <v>1472</v>
      </c>
      <c r="K464" s="2133" t="s">
        <v>1622</v>
      </c>
      <c r="L464" s="2132">
        <v>130997225</v>
      </c>
      <c r="M464" s="2134" t="s">
        <v>1623</v>
      </c>
      <c r="N464" s="2135" t="s">
        <v>1624</v>
      </c>
      <c r="O464" s="2132">
        <v>1206980001</v>
      </c>
      <c r="P464" s="2134" t="s">
        <v>1476</v>
      </c>
      <c r="Q464" s="2136">
        <v>4071</v>
      </c>
      <c r="R464" s="271"/>
    </row>
    <row r="465" spans="1:18" ht="15.75" x14ac:dyDescent="0.25">
      <c r="A465" s="2128">
        <v>10</v>
      </c>
      <c r="B465" s="2128">
        <v>100</v>
      </c>
      <c r="C465" s="2128">
        <v>12</v>
      </c>
      <c r="D465" s="2129" t="s">
        <v>1469</v>
      </c>
      <c r="E465" s="2129" t="s">
        <v>483</v>
      </c>
      <c r="F465" s="2129" t="s">
        <v>1470</v>
      </c>
      <c r="G465" s="2128" t="s">
        <v>1620</v>
      </c>
      <c r="H465" s="2130">
        <v>45153</v>
      </c>
      <c r="I465" s="2131" t="s">
        <v>1690</v>
      </c>
      <c r="J465" s="2132" t="s">
        <v>1472</v>
      </c>
      <c r="K465" s="2133" t="s">
        <v>1622</v>
      </c>
      <c r="L465" s="2132">
        <v>130997225</v>
      </c>
      <c r="M465" s="2134" t="s">
        <v>1623</v>
      </c>
      <c r="N465" s="2135" t="s">
        <v>1624</v>
      </c>
      <c r="O465" s="2132">
        <v>1206980001</v>
      </c>
      <c r="P465" s="2134" t="s">
        <v>1476</v>
      </c>
      <c r="Q465" s="2136">
        <v>4071</v>
      </c>
      <c r="R465" s="271"/>
    </row>
    <row r="466" spans="1:18" ht="15.75" x14ac:dyDescent="0.25">
      <c r="A466" s="2128">
        <v>10</v>
      </c>
      <c r="B466" s="2128">
        <v>100</v>
      </c>
      <c r="C466" s="2128">
        <v>12</v>
      </c>
      <c r="D466" s="2129" t="s">
        <v>1469</v>
      </c>
      <c r="E466" s="2129" t="s">
        <v>483</v>
      </c>
      <c r="F466" s="2129" t="s">
        <v>1470</v>
      </c>
      <c r="G466" s="2128" t="s">
        <v>1620</v>
      </c>
      <c r="H466" s="2130">
        <v>45153</v>
      </c>
      <c r="I466" s="2131" t="s">
        <v>1691</v>
      </c>
      <c r="J466" s="2132" t="s">
        <v>1472</v>
      </c>
      <c r="K466" s="2133" t="s">
        <v>1622</v>
      </c>
      <c r="L466" s="2132">
        <v>130997225</v>
      </c>
      <c r="M466" s="2134" t="s">
        <v>1623</v>
      </c>
      <c r="N466" s="2135" t="s">
        <v>1624</v>
      </c>
      <c r="O466" s="2132">
        <v>1206980001</v>
      </c>
      <c r="P466" s="2134" t="s">
        <v>1476</v>
      </c>
      <c r="Q466" s="2136">
        <v>4071</v>
      </c>
      <c r="R466" s="271"/>
    </row>
    <row r="467" spans="1:18" ht="15.75" x14ac:dyDescent="0.25">
      <c r="A467" s="2128">
        <v>10</v>
      </c>
      <c r="B467" s="2128">
        <v>100</v>
      </c>
      <c r="C467" s="2128">
        <v>12</v>
      </c>
      <c r="D467" s="2129" t="s">
        <v>1469</v>
      </c>
      <c r="E467" s="2129" t="s">
        <v>483</v>
      </c>
      <c r="F467" s="2129" t="s">
        <v>1470</v>
      </c>
      <c r="G467" s="2128" t="s">
        <v>1620</v>
      </c>
      <c r="H467" s="2130">
        <v>45153</v>
      </c>
      <c r="I467" s="2131" t="s">
        <v>1692</v>
      </c>
      <c r="J467" s="2132" t="s">
        <v>1472</v>
      </c>
      <c r="K467" s="2133" t="s">
        <v>1622</v>
      </c>
      <c r="L467" s="2132">
        <v>130997225</v>
      </c>
      <c r="M467" s="2134" t="s">
        <v>1623</v>
      </c>
      <c r="N467" s="2135" t="s">
        <v>1624</v>
      </c>
      <c r="O467" s="2132">
        <v>1206980001</v>
      </c>
      <c r="P467" s="2134" t="s">
        <v>1476</v>
      </c>
      <c r="Q467" s="2136">
        <v>4071</v>
      </c>
      <c r="R467" s="271"/>
    </row>
    <row r="468" spans="1:18" ht="15.75" x14ac:dyDescent="0.25">
      <c r="A468" s="2128">
        <v>10</v>
      </c>
      <c r="B468" s="2128">
        <v>100</v>
      </c>
      <c r="C468" s="2128">
        <v>12</v>
      </c>
      <c r="D468" s="2129" t="s">
        <v>1469</v>
      </c>
      <c r="E468" s="2129" t="s">
        <v>483</v>
      </c>
      <c r="F468" s="2129" t="s">
        <v>1470</v>
      </c>
      <c r="G468" s="2128" t="s">
        <v>1620</v>
      </c>
      <c r="H468" s="2130">
        <v>45153</v>
      </c>
      <c r="I468" s="2131" t="s">
        <v>1693</v>
      </c>
      <c r="J468" s="2132" t="s">
        <v>1472</v>
      </c>
      <c r="K468" s="2133" t="s">
        <v>1622</v>
      </c>
      <c r="L468" s="2132">
        <v>130997225</v>
      </c>
      <c r="M468" s="2134" t="s">
        <v>1623</v>
      </c>
      <c r="N468" s="2135" t="s">
        <v>1624</v>
      </c>
      <c r="O468" s="2132">
        <v>1206980001</v>
      </c>
      <c r="P468" s="2134" t="s">
        <v>1476</v>
      </c>
      <c r="Q468" s="2136">
        <v>4071</v>
      </c>
      <c r="R468" s="271"/>
    </row>
    <row r="469" spans="1:18" ht="15.75" x14ac:dyDescent="0.25">
      <c r="A469" s="2128">
        <v>10</v>
      </c>
      <c r="B469" s="2128">
        <v>100</v>
      </c>
      <c r="C469" s="2128">
        <v>12</v>
      </c>
      <c r="D469" s="2129" t="s">
        <v>1469</v>
      </c>
      <c r="E469" s="2129" t="s">
        <v>483</v>
      </c>
      <c r="F469" s="2129" t="s">
        <v>1470</v>
      </c>
      <c r="G469" s="2128" t="s">
        <v>1620</v>
      </c>
      <c r="H469" s="2130">
        <v>45153</v>
      </c>
      <c r="I469" s="2131" t="s">
        <v>1694</v>
      </c>
      <c r="J469" s="2132" t="s">
        <v>1472</v>
      </c>
      <c r="K469" s="2133" t="s">
        <v>1622</v>
      </c>
      <c r="L469" s="2132">
        <v>130997225</v>
      </c>
      <c r="M469" s="2134" t="s">
        <v>1623</v>
      </c>
      <c r="N469" s="2135" t="s">
        <v>1624</v>
      </c>
      <c r="O469" s="2132">
        <v>1206980001</v>
      </c>
      <c r="P469" s="2134" t="s">
        <v>1476</v>
      </c>
      <c r="Q469" s="2136">
        <v>4071</v>
      </c>
      <c r="R469" s="271"/>
    </row>
    <row r="470" spans="1:18" ht="15.75" x14ac:dyDescent="0.25">
      <c r="A470" s="2128">
        <v>10</v>
      </c>
      <c r="B470" s="2128">
        <v>100</v>
      </c>
      <c r="C470" s="2128">
        <v>12</v>
      </c>
      <c r="D470" s="2129" t="s">
        <v>1469</v>
      </c>
      <c r="E470" s="2129" t="s">
        <v>483</v>
      </c>
      <c r="F470" s="2129" t="s">
        <v>1470</v>
      </c>
      <c r="G470" s="2128" t="s">
        <v>1620</v>
      </c>
      <c r="H470" s="2130">
        <v>45153</v>
      </c>
      <c r="I470" s="2131" t="s">
        <v>1695</v>
      </c>
      <c r="J470" s="2132" t="s">
        <v>1472</v>
      </c>
      <c r="K470" s="2133" t="s">
        <v>1622</v>
      </c>
      <c r="L470" s="2132">
        <v>130997225</v>
      </c>
      <c r="M470" s="2134" t="s">
        <v>1623</v>
      </c>
      <c r="N470" s="2135" t="s">
        <v>1624</v>
      </c>
      <c r="O470" s="2132">
        <v>1206980001</v>
      </c>
      <c r="P470" s="2134" t="s">
        <v>1476</v>
      </c>
      <c r="Q470" s="2136">
        <v>4071</v>
      </c>
      <c r="R470" s="271"/>
    </row>
    <row r="471" spans="1:18" ht="15.75" x14ac:dyDescent="0.25">
      <c r="A471" s="2128">
        <v>10</v>
      </c>
      <c r="B471" s="2128">
        <v>100</v>
      </c>
      <c r="C471" s="2128">
        <v>12</v>
      </c>
      <c r="D471" s="2129" t="s">
        <v>1469</v>
      </c>
      <c r="E471" s="2129" t="s">
        <v>483</v>
      </c>
      <c r="F471" s="2129" t="s">
        <v>1470</v>
      </c>
      <c r="G471" s="2128" t="s">
        <v>1620</v>
      </c>
      <c r="H471" s="2130">
        <v>45153</v>
      </c>
      <c r="I471" s="2131" t="s">
        <v>1696</v>
      </c>
      <c r="J471" s="2132" t="s">
        <v>1472</v>
      </c>
      <c r="K471" s="2133" t="s">
        <v>1622</v>
      </c>
      <c r="L471" s="2132">
        <v>130997225</v>
      </c>
      <c r="M471" s="2134" t="s">
        <v>1623</v>
      </c>
      <c r="N471" s="2135" t="s">
        <v>1624</v>
      </c>
      <c r="O471" s="2132">
        <v>1206980001</v>
      </c>
      <c r="P471" s="2134" t="s">
        <v>1476</v>
      </c>
      <c r="Q471" s="2136">
        <v>4071</v>
      </c>
      <c r="R471" s="271"/>
    </row>
    <row r="472" spans="1:18" ht="15.75" x14ac:dyDescent="0.25">
      <c r="A472" s="2128">
        <v>10</v>
      </c>
      <c r="B472" s="2128">
        <v>100</v>
      </c>
      <c r="C472" s="2128">
        <v>12</v>
      </c>
      <c r="D472" s="2129" t="s">
        <v>1469</v>
      </c>
      <c r="E472" s="2129" t="s">
        <v>483</v>
      </c>
      <c r="F472" s="2129" t="s">
        <v>1470</v>
      </c>
      <c r="G472" s="2128" t="s">
        <v>1620</v>
      </c>
      <c r="H472" s="2130">
        <v>45153</v>
      </c>
      <c r="I472" s="2131" t="s">
        <v>1697</v>
      </c>
      <c r="J472" s="2132" t="s">
        <v>1472</v>
      </c>
      <c r="K472" s="2133" t="s">
        <v>1622</v>
      </c>
      <c r="L472" s="2132">
        <v>130997225</v>
      </c>
      <c r="M472" s="2134" t="s">
        <v>1623</v>
      </c>
      <c r="N472" s="2135" t="s">
        <v>1624</v>
      </c>
      <c r="O472" s="2132">
        <v>1206980001</v>
      </c>
      <c r="P472" s="2134" t="s">
        <v>1476</v>
      </c>
      <c r="Q472" s="2136">
        <v>4071</v>
      </c>
      <c r="R472" s="271"/>
    </row>
    <row r="473" spans="1:18" ht="15.75" x14ac:dyDescent="0.25">
      <c r="A473" s="2128">
        <v>10</v>
      </c>
      <c r="B473" s="2128">
        <v>100</v>
      </c>
      <c r="C473" s="2128">
        <v>12</v>
      </c>
      <c r="D473" s="2129" t="s">
        <v>1469</v>
      </c>
      <c r="E473" s="2129" t="s">
        <v>483</v>
      </c>
      <c r="F473" s="2129" t="s">
        <v>1470</v>
      </c>
      <c r="G473" s="2128" t="s">
        <v>1620</v>
      </c>
      <c r="H473" s="2130">
        <v>45153</v>
      </c>
      <c r="I473" s="2131" t="s">
        <v>1698</v>
      </c>
      <c r="J473" s="2132" t="s">
        <v>1472</v>
      </c>
      <c r="K473" s="2133" t="s">
        <v>1622</v>
      </c>
      <c r="L473" s="2132">
        <v>130997225</v>
      </c>
      <c r="M473" s="2134" t="s">
        <v>1623</v>
      </c>
      <c r="N473" s="2135" t="s">
        <v>1624</v>
      </c>
      <c r="O473" s="2132">
        <v>1206980001</v>
      </c>
      <c r="P473" s="2134" t="s">
        <v>1476</v>
      </c>
      <c r="Q473" s="2136">
        <v>4071</v>
      </c>
      <c r="R473" s="271"/>
    </row>
    <row r="474" spans="1:18" ht="15.75" x14ac:dyDescent="0.25">
      <c r="A474" s="2128">
        <v>10</v>
      </c>
      <c r="B474" s="2128">
        <v>100</v>
      </c>
      <c r="C474" s="2128">
        <v>12</v>
      </c>
      <c r="D474" s="2129" t="s">
        <v>1469</v>
      </c>
      <c r="E474" s="2129" t="s">
        <v>483</v>
      </c>
      <c r="F474" s="2129" t="s">
        <v>1470</v>
      </c>
      <c r="G474" s="2128" t="s">
        <v>1620</v>
      </c>
      <c r="H474" s="2130">
        <v>45153</v>
      </c>
      <c r="I474" s="2131" t="s">
        <v>1699</v>
      </c>
      <c r="J474" s="2132" t="s">
        <v>1472</v>
      </c>
      <c r="K474" s="2133" t="s">
        <v>1622</v>
      </c>
      <c r="L474" s="2132">
        <v>130997225</v>
      </c>
      <c r="M474" s="2134" t="s">
        <v>1623</v>
      </c>
      <c r="N474" s="2135" t="s">
        <v>1624</v>
      </c>
      <c r="O474" s="2132">
        <v>1206980001</v>
      </c>
      <c r="P474" s="2134" t="s">
        <v>1476</v>
      </c>
      <c r="Q474" s="2136">
        <v>4071</v>
      </c>
      <c r="R474" s="271"/>
    </row>
    <row r="475" spans="1:18" ht="15.75" x14ac:dyDescent="0.25">
      <c r="A475" s="2128">
        <v>10</v>
      </c>
      <c r="B475" s="2128">
        <v>100</v>
      </c>
      <c r="C475" s="2128">
        <v>12</v>
      </c>
      <c r="D475" s="2129" t="s">
        <v>1469</v>
      </c>
      <c r="E475" s="2129" t="s">
        <v>483</v>
      </c>
      <c r="F475" s="2129" t="s">
        <v>1470</v>
      </c>
      <c r="G475" s="2128" t="s">
        <v>1620</v>
      </c>
      <c r="H475" s="2130">
        <v>45153</v>
      </c>
      <c r="I475" s="2131" t="s">
        <v>1700</v>
      </c>
      <c r="J475" s="2132" t="s">
        <v>1472</v>
      </c>
      <c r="K475" s="2133" t="s">
        <v>1622</v>
      </c>
      <c r="L475" s="2132">
        <v>130997225</v>
      </c>
      <c r="M475" s="2134" t="s">
        <v>1623</v>
      </c>
      <c r="N475" s="2135" t="s">
        <v>1624</v>
      </c>
      <c r="O475" s="2132">
        <v>1206980001</v>
      </c>
      <c r="P475" s="2134" t="s">
        <v>1476</v>
      </c>
      <c r="Q475" s="2136">
        <v>4071</v>
      </c>
      <c r="R475" s="271"/>
    </row>
    <row r="476" spans="1:18" ht="15.75" x14ac:dyDescent="0.25">
      <c r="A476" s="2128">
        <v>10</v>
      </c>
      <c r="B476" s="2128">
        <v>100</v>
      </c>
      <c r="C476" s="2128">
        <v>12</v>
      </c>
      <c r="D476" s="2129" t="s">
        <v>1469</v>
      </c>
      <c r="E476" s="2129" t="s">
        <v>483</v>
      </c>
      <c r="F476" s="2129" t="s">
        <v>1470</v>
      </c>
      <c r="G476" s="2128" t="s">
        <v>1620</v>
      </c>
      <c r="H476" s="2130">
        <v>45153</v>
      </c>
      <c r="I476" s="2131" t="s">
        <v>1701</v>
      </c>
      <c r="J476" s="2132" t="s">
        <v>1472</v>
      </c>
      <c r="K476" s="2133" t="s">
        <v>1622</v>
      </c>
      <c r="L476" s="2132">
        <v>130997225</v>
      </c>
      <c r="M476" s="2134" t="s">
        <v>1623</v>
      </c>
      <c r="N476" s="2135" t="s">
        <v>1624</v>
      </c>
      <c r="O476" s="2132">
        <v>1206980001</v>
      </c>
      <c r="P476" s="2134" t="s">
        <v>1476</v>
      </c>
      <c r="Q476" s="2136">
        <v>4071</v>
      </c>
      <c r="R476" s="271"/>
    </row>
    <row r="477" spans="1:18" ht="15.75" x14ac:dyDescent="0.25">
      <c r="A477" s="2128">
        <v>10</v>
      </c>
      <c r="B477" s="2128">
        <v>100</v>
      </c>
      <c r="C477" s="2128">
        <v>12</v>
      </c>
      <c r="D477" s="2129" t="s">
        <v>1469</v>
      </c>
      <c r="E477" s="2129" t="s">
        <v>483</v>
      </c>
      <c r="F477" s="2129" t="s">
        <v>1470</v>
      </c>
      <c r="G477" s="2128" t="s">
        <v>1620</v>
      </c>
      <c r="H477" s="2130">
        <v>45153</v>
      </c>
      <c r="I477" s="2131" t="s">
        <v>1702</v>
      </c>
      <c r="J477" s="2132" t="s">
        <v>1472</v>
      </c>
      <c r="K477" s="2133" t="s">
        <v>1622</v>
      </c>
      <c r="L477" s="2132">
        <v>130997225</v>
      </c>
      <c r="M477" s="2134" t="s">
        <v>1623</v>
      </c>
      <c r="N477" s="2135" t="s">
        <v>1624</v>
      </c>
      <c r="O477" s="2132">
        <v>1206980001</v>
      </c>
      <c r="P477" s="2134" t="s">
        <v>1476</v>
      </c>
      <c r="Q477" s="2136">
        <v>4071</v>
      </c>
      <c r="R477" s="271"/>
    </row>
    <row r="478" spans="1:18" ht="15.75" x14ac:dyDescent="0.25">
      <c r="A478" s="2128">
        <v>10</v>
      </c>
      <c r="B478" s="2128">
        <v>100</v>
      </c>
      <c r="C478" s="2128">
        <v>12</v>
      </c>
      <c r="D478" s="2129" t="s">
        <v>1469</v>
      </c>
      <c r="E478" s="2129" t="s">
        <v>483</v>
      </c>
      <c r="F478" s="2129" t="s">
        <v>1470</v>
      </c>
      <c r="G478" s="2128" t="s">
        <v>1620</v>
      </c>
      <c r="H478" s="2130">
        <v>45153</v>
      </c>
      <c r="I478" s="2131" t="s">
        <v>1703</v>
      </c>
      <c r="J478" s="2132" t="s">
        <v>1472</v>
      </c>
      <c r="K478" s="2133" t="s">
        <v>1622</v>
      </c>
      <c r="L478" s="2132">
        <v>130997225</v>
      </c>
      <c r="M478" s="2134" t="s">
        <v>1623</v>
      </c>
      <c r="N478" s="2135" t="s">
        <v>1624</v>
      </c>
      <c r="O478" s="2132">
        <v>1206980001</v>
      </c>
      <c r="P478" s="2134" t="s">
        <v>1476</v>
      </c>
      <c r="Q478" s="2136">
        <v>4071</v>
      </c>
      <c r="R478" s="271"/>
    </row>
    <row r="479" spans="1:18" ht="15.75" x14ac:dyDescent="0.25">
      <c r="A479" s="2128">
        <v>10</v>
      </c>
      <c r="B479" s="2128">
        <v>100</v>
      </c>
      <c r="C479" s="2128">
        <v>12</v>
      </c>
      <c r="D479" s="2129" t="s">
        <v>1469</v>
      </c>
      <c r="E479" s="2129" t="s">
        <v>483</v>
      </c>
      <c r="F479" s="2129" t="s">
        <v>1470</v>
      </c>
      <c r="G479" s="2128" t="s">
        <v>1620</v>
      </c>
      <c r="H479" s="2130">
        <v>45153</v>
      </c>
      <c r="I479" s="2131" t="s">
        <v>1704</v>
      </c>
      <c r="J479" s="2132" t="s">
        <v>1472</v>
      </c>
      <c r="K479" s="2133" t="s">
        <v>1622</v>
      </c>
      <c r="L479" s="2132">
        <v>130997225</v>
      </c>
      <c r="M479" s="2134" t="s">
        <v>1623</v>
      </c>
      <c r="N479" s="2135" t="s">
        <v>1624</v>
      </c>
      <c r="O479" s="2132">
        <v>1206980001</v>
      </c>
      <c r="P479" s="2134" t="s">
        <v>1476</v>
      </c>
      <c r="Q479" s="2136">
        <v>4071</v>
      </c>
      <c r="R479" s="271"/>
    </row>
    <row r="480" spans="1:18" ht="15.75" x14ac:dyDescent="0.25">
      <c r="A480" s="2128">
        <v>10</v>
      </c>
      <c r="B480" s="2128">
        <v>100</v>
      </c>
      <c r="C480" s="2128">
        <v>12</v>
      </c>
      <c r="D480" s="2129" t="s">
        <v>1469</v>
      </c>
      <c r="E480" s="2129" t="s">
        <v>483</v>
      </c>
      <c r="F480" s="2129" t="s">
        <v>1470</v>
      </c>
      <c r="G480" s="2128" t="s">
        <v>1620</v>
      </c>
      <c r="H480" s="2130">
        <v>45153</v>
      </c>
      <c r="I480" s="2131" t="s">
        <v>1705</v>
      </c>
      <c r="J480" s="2132" t="s">
        <v>1472</v>
      </c>
      <c r="K480" s="2133" t="s">
        <v>1622</v>
      </c>
      <c r="L480" s="2132">
        <v>130997225</v>
      </c>
      <c r="M480" s="2134" t="s">
        <v>1623</v>
      </c>
      <c r="N480" s="2135" t="s">
        <v>1624</v>
      </c>
      <c r="O480" s="2132">
        <v>1206980001</v>
      </c>
      <c r="P480" s="2134" t="s">
        <v>1476</v>
      </c>
      <c r="Q480" s="2136">
        <v>4071</v>
      </c>
      <c r="R480" s="271"/>
    </row>
    <row r="481" spans="1:18" ht="15.75" x14ac:dyDescent="0.25">
      <c r="A481" s="2128">
        <v>10</v>
      </c>
      <c r="B481" s="2128">
        <v>100</v>
      </c>
      <c r="C481" s="2128">
        <v>12</v>
      </c>
      <c r="D481" s="2129" t="s">
        <v>1469</v>
      </c>
      <c r="E481" s="2129" t="s">
        <v>483</v>
      </c>
      <c r="F481" s="2129" t="s">
        <v>1470</v>
      </c>
      <c r="G481" s="2128" t="s">
        <v>1620</v>
      </c>
      <c r="H481" s="2130">
        <v>45153</v>
      </c>
      <c r="I481" s="2131" t="s">
        <v>1706</v>
      </c>
      <c r="J481" s="2132" t="s">
        <v>1472</v>
      </c>
      <c r="K481" s="2133" t="s">
        <v>1622</v>
      </c>
      <c r="L481" s="2132">
        <v>130997225</v>
      </c>
      <c r="M481" s="2134" t="s">
        <v>1623</v>
      </c>
      <c r="N481" s="2135" t="s">
        <v>1624</v>
      </c>
      <c r="O481" s="2132">
        <v>1206980001</v>
      </c>
      <c r="P481" s="2134" t="s">
        <v>1476</v>
      </c>
      <c r="Q481" s="2136">
        <v>4071</v>
      </c>
      <c r="R481" s="271"/>
    </row>
    <row r="482" spans="1:18" ht="15.75" x14ac:dyDescent="0.25">
      <c r="A482" s="2128">
        <v>10</v>
      </c>
      <c r="B482" s="2128">
        <v>100</v>
      </c>
      <c r="C482" s="2128">
        <v>12</v>
      </c>
      <c r="D482" s="2129" t="s">
        <v>1469</v>
      </c>
      <c r="E482" s="2129" t="s">
        <v>483</v>
      </c>
      <c r="F482" s="2129" t="s">
        <v>1470</v>
      </c>
      <c r="G482" s="2128" t="s">
        <v>1620</v>
      </c>
      <c r="H482" s="2130">
        <v>45153</v>
      </c>
      <c r="I482" s="2131" t="s">
        <v>1707</v>
      </c>
      <c r="J482" s="2132" t="s">
        <v>1472</v>
      </c>
      <c r="K482" s="2133" t="s">
        <v>1622</v>
      </c>
      <c r="L482" s="2132">
        <v>130997225</v>
      </c>
      <c r="M482" s="2134" t="s">
        <v>1623</v>
      </c>
      <c r="N482" s="2135" t="s">
        <v>1624</v>
      </c>
      <c r="O482" s="2132">
        <v>1206980001</v>
      </c>
      <c r="P482" s="2134" t="s">
        <v>1476</v>
      </c>
      <c r="Q482" s="2136">
        <v>4071</v>
      </c>
      <c r="R482" s="271"/>
    </row>
    <row r="483" spans="1:18" ht="15.75" x14ac:dyDescent="0.25">
      <c r="A483" s="2128">
        <v>10</v>
      </c>
      <c r="B483" s="2128">
        <v>100</v>
      </c>
      <c r="C483" s="2128">
        <v>12</v>
      </c>
      <c r="D483" s="2129" t="s">
        <v>1469</v>
      </c>
      <c r="E483" s="2129" t="s">
        <v>483</v>
      </c>
      <c r="F483" s="2129" t="s">
        <v>1470</v>
      </c>
      <c r="G483" s="2128" t="s">
        <v>1620</v>
      </c>
      <c r="H483" s="2130">
        <v>45153</v>
      </c>
      <c r="I483" s="2131" t="s">
        <v>1708</v>
      </c>
      <c r="J483" s="2132" t="s">
        <v>1472</v>
      </c>
      <c r="K483" s="2133" t="s">
        <v>1622</v>
      </c>
      <c r="L483" s="2132">
        <v>130997225</v>
      </c>
      <c r="M483" s="2134" t="s">
        <v>1623</v>
      </c>
      <c r="N483" s="2135" t="s">
        <v>1624</v>
      </c>
      <c r="O483" s="2132">
        <v>1206980001</v>
      </c>
      <c r="P483" s="2134" t="s">
        <v>1476</v>
      </c>
      <c r="Q483" s="2136">
        <v>4071</v>
      </c>
      <c r="R483" s="271"/>
    </row>
    <row r="484" spans="1:18" ht="15.75" x14ac:dyDescent="0.25">
      <c r="A484" s="2128">
        <v>10</v>
      </c>
      <c r="B484" s="2128">
        <v>100</v>
      </c>
      <c r="C484" s="2128">
        <v>12</v>
      </c>
      <c r="D484" s="2129" t="s">
        <v>1469</v>
      </c>
      <c r="E484" s="2129" t="s">
        <v>483</v>
      </c>
      <c r="F484" s="2129" t="s">
        <v>1470</v>
      </c>
      <c r="G484" s="2128" t="s">
        <v>1620</v>
      </c>
      <c r="H484" s="2130">
        <v>45153</v>
      </c>
      <c r="I484" s="2131" t="s">
        <v>1709</v>
      </c>
      <c r="J484" s="2132" t="s">
        <v>1472</v>
      </c>
      <c r="K484" s="2133" t="s">
        <v>1622</v>
      </c>
      <c r="L484" s="2132">
        <v>130997225</v>
      </c>
      <c r="M484" s="2134" t="s">
        <v>1623</v>
      </c>
      <c r="N484" s="2135" t="s">
        <v>1624</v>
      </c>
      <c r="O484" s="2132">
        <v>1206980001</v>
      </c>
      <c r="P484" s="2134" t="s">
        <v>1476</v>
      </c>
      <c r="Q484" s="2136">
        <v>4071</v>
      </c>
      <c r="R484" s="271"/>
    </row>
    <row r="485" spans="1:18" ht="15.75" x14ac:dyDescent="0.25">
      <c r="A485" s="2128">
        <v>10</v>
      </c>
      <c r="B485" s="2128">
        <v>100</v>
      </c>
      <c r="C485" s="2128">
        <v>12</v>
      </c>
      <c r="D485" s="2129" t="s">
        <v>1469</v>
      </c>
      <c r="E485" s="2129" t="s">
        <v>483</v>
      </c>
      <c r="F485" s="2129" t="s">
        <v>1470</v>
      </c>
      <c r="G485" s="2128" t="s">
        <v>1620</v>
      </c>
      <c r="H485" s="2130">
        <v>45153</v>
      </c>
      <c r="I485" s="2131" t="s">
        <v>1710</v>
      </c>
      <c r="J485" s="2132" t="s">
        <v>1472</v>
      </c>
      <c r="K485" s="2133" t="s">
        <v>1622</v>
      </c>
      <c r="L485" s="2132">
        <v>130997225</v>
      </c>
      <c r="M485" s="2134" t="s">
        <v>1623</v>
      </c>
      <c r="N485" s="2135" t="s">
        <v>1624</v>
      </c>
      <c r="O485" s="2132">
        <v>1206980001</v>
      </c>
      <c r="P485" s="2134" t="s">
        <v>1476</v>
      </c>
      <c r="Q485" s="2136">
        <v>4071</v>
      </c>
      <c r="R485" s="271"/>
    </row>
    <row r="486" spans="1:18" ht="15.75" x14ac:dyDescent="0.25">
      <c r="A486" s="2128">
        <v>10</v>
      </c>
      <c r="B486" s="2128">
        <v>100</v>
      </c>
      <c r="C486" s="2128">
        <v>12</v>
      </c>
      <c r="D486" s="2129" t="s">
        <v>1469</v>
      </c>
      <c r="E486" s="2129" t="s">
        <v>483</v>
      </c>
      <c r="F486" s="2129" t="s">
        <v>1470</v>
      </c>
      <c r="G486" s="2128" t="s">
        <v>1620</v>
      </c>
      <c r="H486" s="2130">
        <v>45153</v>
      </c>
      <c r="I486" s="2131" t="s">
        <v>1711</v>
      </c>
      <c r="J486" s="2132" t="s">
        <v>1472</v>
      </c>
      <c r="K486" s="2133" t="s">
        <v>1622</v>
      </c>
      <c r="L486" s="2132">
        <v>130997225</v>
      </c>
      <c r="M486" s="2134" t="s">
        <v>1623</v>
      </c>
      <c r="N486" s="2135" t="s">
        <v>1624</v>
      </c>
      <c r="O486" s="2132">
        <v>1206980001</v>
      </c>
      <c r="P486" s="2134" t="s">
        <v>1476</v>
      </c>
      <c r="Q486" s="2136">
        <v>4071</v>
      </c>
      <c r="R486" s="271"/>
    </row>
    <row r="487" spans="1:18" ht="15.75" x14ac:dyDescent="0.25">
      <c r="A487" s="2128">
        <v>10</v>
      </c>
      <c r="B487" s="2128">
        <v>100</v>
      </c>
      <c r="C487" s="2128">
        <v>12</v>
      </c>
      <c r="D487" s="2129" t="s">
        <v>1469</v>
      </c>
      <c r="E487" s="2129" t="s">
        <v>483</v>
      </c>
      <c r="F487" s="2129" t="s">
        <v>1470</v>
      </c>
      <c r="G487" s="2128" t="s">
        <v>1620</v>
      </c>
      <c r="H487" s="2130">
        <v>45153</v>
      </c>
      <c r="I487" s="2131" t="s">
        <v>1712</v>
      </c>
      <c r="J487" s="2132" t="s">
        <v>1472</v>
      </c>
      <c r="K487" s="2133" t="s">
        <v>1622</v>
      </c>
      <c r="L487" s="2132">
        <v>130997225</v>
      </c>
      <c r="M487" s="2134" t="s">
        <v>1623</v>
      </c>
      <c r="N487" s="2135" t="s">
        <v>1624</v>
      </c>
      <c r="O487" s="2132">
        <v>1206980001</v>
      </c>
      <c r="P487" s="2134" t="s">
        <v>1476</v>
      </c>
      <c r="Q487" s="2136">
        <v>4071</v>
      </c>
      <c r="R487" s="271"/>
    </row>
    <row r="488" spans="1:18" ht="15.75" x14ac:dyDescent="0.25">
      <c r="A488" s="2128">
        <v>10</v>
      </c>
      <c r="B488" s="2128">
        <v>100</v>
      </c>
      <c r="C488" s="2128">
        <v>12</v>
      </c>
      <c r="D488" s="2129" t="s">
        <v>1469</v>
      </c>
      <c r="E488" s="2129" t="s">
        <v>483</v>
      </c>
      <c r="F488" s="2129" t="s">
        <v>1470</v>
      </c>
      <c r="G488" s="2128" t="s">
        <v>1620</v>
      </c>
      <c r="H488" s="2130">
        <v>45153</v>
      </c>
      <c r="I488" s="2131" t="s">
        <v>1713</v>
      </c>
      <c r="J488" s="2132" t="s">
        <v>1472</v>
      </c>
      <c r="K488" s="2133" t="s">
        <v>1622</v>
      </c>
      <c r="L488" s="2132">
        <v>130997225</v>
      </c>
      <c r="M488" s="2134" t="s">
        <v>1623</v>
      </c>
      <c r="N488" s="2135" t="s">
        <v>1624</v>
      </c>
      <c r="O488" s="2132">
        <v>1206980001</v>
      </c>
      <c r="P488" s="2134" t="s">
        <v>1476</v>
      </c>
      <c r="Q488" s="2136">
        <v>4071</v>
      </c>
      <c r="R488" s="271"/>
    </row>
    <row r="489" spans="1:18" ht="15.75" x14ac:dyDescent="0.25">
      <c r="A489" s="2128">
        <v>10</v>
      </c>
      <c r="B489" s="2128">
        <v>100</v>
      </c>
      <c r="C489" s="2128">
        <v>12</v>
      </c>
      <c r="D489" s="2129" t="s">
        <v>1469</v>
      </c>
      <c r="E489" s="2129" t="s">
        <v>483</v>
      </c>
      <c r="F489" s="2129" t="s">
        <v>1470</v>
      </c>
      <c r="G489" s="2128" t="s">
        <v>1620</v>
      </c>
      <c r="H489" s="2130">
        <v>45153</v>
      </c>
      <c r="I489" s="2131" t="s">
        <v>1714</v>
      </c>
      <c r="J489" s="2132" t="s">
        <v>1472</v>
      </c>
      <c r="K489" s="2133" t="s">
        <v>1622</v>
      </c>
      <c r="L489" s="2132">
        <v>130997225</v>
      </c>
      <c r="M489" s="2134" t="s">
        <v>1623</v>
      </c>
      <c r="N489" s="2135" t="s">
        <v>1624</v>
      </c>
      <c r="O489" s="2132">
        <v>1206980001</v>
      </c>
      <c r="P489" s="2134" t="s">
        <v>1476</v>
      </c>
      <c r="Q489" s="2136">
        <v>4071</v>
      </c>
      <c r="R489" s="271"/>
    </row>
    <row r="490" spans="1:18" ht="15.75" x14ac:dyDescent="0.25">
      <c r="A490" s="2128">
        <v>10</v>
      </c>
      <c r="B490" s="2128">
        <v>100</v>
      </c>
      <c r="C490" s="2128">
        <v>12</v>
      </c>
      <c r="D490" s="2129" t="s">
        <v>1469</v>
      </c>
      <c r="E490" s="2129" t="s">
        <v>483</v>
      </c>
      <c r="F490" s="2129" t="s">
        <v>1470</v>
      </c>
      <c r="G490" s="2128" t="s">
        <v>1620</v>
      </c>
      <c r="H490" s="2130">
        <v>45153</v>
      </c>
      <c r="I490" s="2131" t="s">
        <v>1715</v>
      </c>
      <c r="J490" s="2132" t="s">
        <v>1472</v>
      </c>
      <c r="K490" s="2133" t="s">
        <v>1622</v>
      </c>
      <c r="L490" s="2132">
        <v>130997225</v>
      </c>
      <c r="M490" s="2134" t="s">
        <v>1623</v>
      </c>
      <c r="N490" s="2135" t="s">
        <v>1624</v>
      </c>
      <c r="O490" s="2132">
        <v>1206980001</v>
      </c>
      <c r="P490" s="2134" t="s">
        <v>1476</v>
      </c>
      <c r="Q490" s="2136">
        <v>4071</v>
      </c>
      <c r="R490" s="271"/>
    </row>
    <row r="491" spans="1:18" ht="15.75" x14ac:dyDescent="0.25">
      <c r="A491" s="2128">
        <v>10</v>
      </c>
      <c r="B491" s="2128">
        <v>100</v>
      </c>
      <c r="C491" s="2128">
        <v>12</v>
      </c>
      <c r="D491" s="2129" t="s">
        <v>1469</v>
      </c>
      <c r="E491" s="2129" t="s">
        <v>483</v>
      </c>
      <c r="F491" s="2129" t="s">
        <v>1470</v>
      </c>
      <c r="G491" s="2128" t="s">
        <v>1620</v>
      </c>
      <c r="H491" s="2130">
        <v>45153</v>
      </c>
      <c r="I491" s="2131" t="s">
        <v>1716</v>
      </c>
      <c r="J491" s="2132" t="s">
        <v>1472</v>
      </c>
      <c r="K491" s="2133" t="s">
        <v>1622</v>
      </c>
      <c r="L491" s="2132">
        <v>130997225</v>
      </c>
      <c r="M491" s="2134" t="s">
        <v>1623</v>
      </c>
      <c r="N491" s="2135" t="s">
        <v>1624</v>
      </c>
      <c r="O491" s="2132">
        <v>1206980001</v>
      </c>
      <c r="P491" s="2134" t="s">
        <v>1476</v>
      </c>
      <c r="Q491" s="2136">
        <v>4071</v>
      </c>
      <c r="R491" s="271"/>
    </row>
    <row r="492" spans="1:18" ht="15.75" x14ac:dyDescent="0.25">
      <c r="A492" s="2128">
        <v>10</v>
      </c>
      <c r="B492" s="2128">
        <v>100</v>
      </c>
      <c r="C492" s="2128">
        <v>12</v>
      </c>
      <c r="D492" s="2129" t="s">
        <v>1469</v>
      </c>
      <c r="E492" s="2129" t="s">
        <v>483</v>
      </c>
      <c r="F492" s="2129" t="s">
        <v>1470</v>
      </c>
      <c r="G492" s="2128" t="s">
        <v>1620</v>
      </c>
      <c r="H492" s="2130">
        <v>45153</v>
      </c>
      <c r="I492" s="2131" t="s">
        <v>1717</v>
      </c>
      <c r="J492" s="2132" t="s">
        <v>1472</v>
      </c>
      <c r="K492" s="2133" t="s">
        <v>1622</v>
      </c>
      <c r="L492" s="2132">
        <v>130997225</v>
      </c>
      <c r="M492" s="2134" t="s">
        <v>1623</v>
      </c>
      <c r="N492" s="2135" t="s">
        <v>1624</v>
      </c>
      <c r="O492" s="2132">
        <v>1206980001</v>
      </c>
      <c r="P492" s="2134" t="s">
        <v>1476</v>
      </c>
      <c r="Q492" s="2136">
        <v>4071</v>
      </c>
      <c r="R492" s="271"/>
    </row>
    <row r="493" spans="1:18" ht="15.75" x14ac:dyDescent="0.25">
      <c r="A493" s="2128">
        <v>10</v>
      </c>
      <c r="B493" s="2128">
        <v>100</v>
      </c>
      <c r="C493" s="2128">
        <v>12</v>
      </c>
      <c r="D493" s="2129" t="s">
        <v>1469</v>
      </c>
      <c r="E493" s="2129" t="s">
        <v>483</v>
      </c>
      <c r="F493" s="2129" t="s">
        <v>1470</v>
      </c>
      <c r="G493" s="2128" t="s">
        <v>1620</v>
      </c>
      <c r="H493" s="2130">
        <v>45153</v>
      </c>
      <c r="I493" s="2131" t="s">
        <v>1718</v>
      </c>
      <c r="J493" s="2132" t="s">
        <v>1472</v>
      </c>
      <c r="K493" s="2133" t="s">
        <v>1622</v>
      </c>
      <c r="L493" s="2132">
        <v>130997225</v>
      </c>
      <c r="M493" s="2134" t="s">
        <v>1623</v>
      </c>
      <c r="N493" s="2135" t="s">
        <v>1624</v>
      </c>
      <c r="O493" s="2132">
        <v>1206980001</v>
      </c>
      <c r="P493" s="2134" t="s">
        <v>1476</v>
      </c>
      <c r="Q493" s="2136">
        <v>4071</v>
      </c>
      <c r="R493" s="271"/>
    </row>
    <row r="494" spans="1:18" ht="15.75" x14ac:dyDescent="0.25">
      <c r="A494" s="2128">
        <v>10</v>
      </c>
      <c r="B494" s="2128">
        <v>100</v>
      </c>
      <c r="C494" s="2128">
        <v>12</v>
      </c>
      <c r="D494" s="2129" t="s">
        <v>1469</v>
      </c>
      <c r="E494" s="2129" t="s">
        <v>483</v>
      </c>
      <c r="F494" s="2129" t="s">
        <v>1470</v>
      </c>
      <c r="G494" s="2128" t="s">
        <v>1620</v>
      </c>
      <c r="H494" s="2130">
        <v>45153</v>
      </c>
      <c r="I494" s="2131" t="s">
        <v>1719</v>
      </c>
      <c r="J494" s="2132" t="s">
        <v>1472</v>
      </c>
      <c r="K494" s="2133" t="s">
        <v>1622</v>
      </c>
      <c r="L494" s="2132">
        <v>130997225</v>
      </c>
      <c r="M494" s="2134" t="s">
        <v>1623</v>
      </c>
      <c r="N494" s="2135" t="s">
        <v>1624</v>
      </c>
      <c r="O494" s="2132">
        <v>1206980001</v>
      </c>
      <c r="P494" s="2134" t="s">
        <v>1476</v>
      </c>
      <c r="Q494" s="2136">
        <v>4071</v>
      </c>
      <c r="R494" s="271"/>
    </row>
    <row r="495" spans="1:18" ht="15.75" x14ac:dyDescent="0.25">
      <c r="A495" s="2128">
        <v>10</v>
      </c>
      <c r="B495" s="2128">
        <v>100</v>
      </c>
      <c r="C495" s="2128">
        <v>12</v>
      </c>
      <c r="D495" s="2129" t="s">
        <v>1469</v>
      </c>
      <c r="E495" s="2129" t="s">
        <v>483</v>
      </c>
      <c r="F495" s="2129" t="s">
        <v>1470</v>
      </c>
      <c r="G495" s="2128" t="s">
        <v>1620</v>
      </c>
      <c r="H495" s="2130">
        <v>45153</v>
      </c>
      <c r="I495" s="2131" t="s">
        <v>1720</v>
      </c>
      <c r="J495" s="2132" t="s">
        <v>1472</v>
      </c>
      <c r="K495" s="2133" t="s">
        <v>1622</v>
      </c>
      <c r="L495" s="2132">
        <v>130997225</v>
      </c>
      <c r="M495" s="2134" t="s">
        <v>1623</v>
      </c>
      <c r="N495" s="2135" t="s">
        <v>1624</v>
      </c>
      <c r="O495" s="2132">
        <v>1206980001</v>
      </c>
      <c r="P495" s="2134" t="s">
        <v>1476</v>
      </c>
      <c r="Q495" s="2136">
        <v>4071</v>
      </c>
      <c r="R495" s="271"/>
    </row>
    <row r="496" spans="1:18" ht="15.75" x14ac:dyDescent="0.25">
      <c r="A496" s="2128">
        <v>10</v>
      </c>
      <c r="B496" s="2128">
        <v>100</v>
      </c>
      <c r="C496" s="2128">
        <v>12</v>
      </c>
      <c r="D496" s="2129" t="s">
        <v>1469</v>
      </c>
      <c r="E496" s="2129" t="s">
        <v>483</v>
      </c>
      <c r="F496" s="2129" t="s">
        <v>1470</v>
      </c>
      <c r="G496" s="2128" t="s">
        <v>1620</v>
      </c>
      <c r="H496" s="2130">
        <v>45153</v>
      </c>
      <c r="I496" s="2131" t="s">
        <v>1721</v>
      </c>
      <c r="J496" s="2132" t="s">
        <v>1472</v>
      </c>
      <c r="K496" s="2133" t="s">
        <v>1622</v>
      </c>
      <c r="L496" s="2132">
        <v>130997225</v>
      </c>
      <c r="M496" s="2134" t="s">
        <v>1623</v>
      </c>
      <c r="N496" s="2135" t="s">
        <v>1624</v>
      </c>
      <c r="O496" s="2132">
        <v>1206980001</v>
      </c>
      <c r="P496" s="2134" t="s">
        <v>1476</v>
      </c>
      <c r="Q496" s="2136">
        <v>4071</v>
      </c>
      <c r="R496" s="271"/>
    </row>
    <row r="497" spans="1:18" ht="15.75" x14ac:dyDescent="0.25">
      <c r="A497" s="2128">
        <v>10</v>
      </c>
      <c r="B497" s="2128">
        <v>100</v>
      </c>
      <c r="C497" s="2128">
        <v>12</v>
      </c>
      <c r="D497" s="2129" t="s">
        <v>1469</v>
      </c>
      <c r="E497" s="2129" t="s">
        <v>483</v>
      </c>
      <c r="F497" s="2129" t="s">
        <v>1470</v>
      </c>
      <c r="G497" s="2128" t="s">
        <v>1620</v>
      </c>
      <c r="H497" s="2130">
        <v>45153</v>
      </c>
      <c r="I497" s="2131" t="s">
        <v>1722</v>
      </c>
      <c r="J497" s="2132" t="s">
        <v>1472</v>
      </c>
      <c r="K497" s="2133" t="s">
        <v>1622</v>
      </c>
      <c r="L497" s="2132">
        <v>130997225</v>
      </c>
      <c r="M497" s="2134" t="s">
        <v>1623</v>
      </c>
      <c r="N497" s="2135" t="s">
        <v>1624</v>
      </c>
      <c r="O497" s="2132">
        <v>1206980001</v>
      </c>
      <c r="P497" s="2134" t="s">
        <v>1476</v>
      </c>
      <c r="Q497" s="2136">
        <v>4071</v>
      </c>
      <c r="R497" s="271"/>
    </row>
    <row r="498" spans="1:18" ht="15.75" x14ac:dyDescent="0.25">
      <c r="A498" s="2128">
        <v>10</v>
      </c>
      <c r="B498" s="2128">
        <v>100</v>
      </c>
      <c r="C498" s="2128">
        <v>12</v>
      </c>
      <c r="D498" s="2129" t="s">
        <v>1469</v>
      </c>
      <c r="E498" s="2129" t="s">
        <v>483</v>
      </c>
      <c r="F498" s="2129" t="s">
        <v>1470</v>
      </c>
      <c r="G498" s="2128" t="s">
        <v>1620</v>
      </c>
      <c r="H498" s="2130">
        <v>45153</v>
      </c>
      <c r="I498" s="2131" t="s">
        <v>1723</v>
      </c>
      <c r="J498" s="2132" t="s">
        <v>1472</v>
      </c>
      <c r="K498" s="2133" t="s">
        <v>1622</v>
      </c>
      <c r="L498" s="2132">
        <v>130997225</v>
      </c>
      <c r="M498" s="2134" t="s">
        <v>1623</v>
      </c>
      <c r="N498" s="2135" t="s">
        <v>1624</v>
      </c>
      <c r="O498" s="2132">
        <v>1206980001</v>
      </c>
      <c r="P498" s="2134" t="s">
        <v>1476</v>
      </c>
      <c r="Q498" s="2136">
        <v>4071</v>
      </c>
      <c r="R498" s="271"/>
    </row>
    <row r="499" spans="1:18" ht="15.75" x14ac:dyDescent="0.25">
      <c r="A499" s="2128">
        <v>10</v>
      </c>
      <c r="B499" s="2128">
        <v>100</v>
      </c>
      <c r="C499" s="2128">
        <v>12</v>
      </c>
      <c r="D499" s="2129" t="s">
        <v>1469</v>
      </c>
      <c r="E499" s="2129" t="s">
        <v>483</v>
      </c>
      <c r="F499" s="2129" t="s">
        <v>1470</v>
      </c>
      <c r="G499" s="2128" t="s">
        <v>1620</v>
      </c>
      <c r="H499" s="2130">
        <v>45153</v>
      </c>
      <c r="I499" s="2131" t="s">
        <v>1724</v>
      </c>
      <c r="J499" s="2132" t="s">
        <v>1472</v>
      </c>
      <c r="K499" s="2133" t="s">
        <v>1622</v>
      </c>
      <c r="L499" s="2132">
        <v>130997225</v>
      </c>
      <c r="M499" s="2134" t="s">
        <v>1623</v>
      </c>
      <c r="N499" s="2135" t="s">
        <v>1624</v>
      </c>
      <c r="O499" s="2132">
        <v>1206980001</v>
      </c>
      <c r="P499" s="2134" t="s">
        <v>1476</v>
      </c>
      <c r="Q499" s="2136">
        <v>4071</v>
      </c>
      <c r="R499" s="271"/>
    </row>
    <row r="500" spans="1:18" ht="15.75" x14ac:dyDescent="0.25">
      <c r="A500" s="2128">
        <v>10</v>
      </c>
      <c r="B500" s="2128">
        <v>100</v>
      </c>
      <c r="C500" s="2128">
        <v>12</v>
      </c>
      <c r="D500" s="2129" t="s">
        <v>1469</v>
      </c>
      <c r="E500" s="2129" t="s">
        <v>483</v>
      </c>
      <c r="F500" s="2129" t="s">
        <v>1470</v>
      </c>
      <c r="G500" s="2128" t="s">
        <v>1620</v>
      </c>
      <c r="H500" s="2130">
        <v>45153</v>
      </c>
      <c r="I500" s="2131" t="s">
        <v>1725</v>
      </c>
      <c r="J500" s="2132" t="s">
        <v>1472</v>
      </c>
      <c r="K500" s="2133" t="s">
        <v>1622</v>
      </c>
      <c r="L500" s="2132">
        <v>130997225</v>
      </c>
      <c r="M500" s="2134" t="s">
        <v>1623</v>
      </c>
      <c r="N500" s="2135" t="s">
        <v>1624</v>
      </c>
      <c r="O500" s="2132">
        <v>1206980001</v>
      </c>
      <c r="P500" s="2134" t="s">
        <v>1476</v>
      </c>
      <c r="Q500" s="2136">
        <v>4071</v>
      </c>
      <c r="R500" s="271"/>
    </row>
    <row r="501" spans="1:18" ht="15.75" x14ac:dyDescent="0.25">
      <c r="A501" s="2128">
        <v>10</v>
      </c>
      <c r="B501" s="2128">
        <v>100</v>
      </c>
      <c r="C501" s="2128">
        <v>12</v>
      </c>
      <c r="D501" s="2129" t="s">
        <v>1469</v>
      </c>
      <c r="E501" s="2129" t="s">
        <v>483</v>
      </c>
      <c r="F501" s="2129" t="s">
        <v>1470</v>
      </c>
      <c r="G501" s="2128" t="s">
        <v>1620</v>
      </c>
      <c r="H501" s="2130">
        <v>45153</v>
      </c>
      <c r="I501" s="2131" t="s">
        <v>1726</v>
      </c>
      <c r="J501" s="2132" t="s">
        <v>1472</v>
      </c>
      <c r="K501" s="2133" t="s">
        <v>1622</v>
      </c>
      <c r="L501" s="2132">
        <v>130997225</v>
      </c>
      <c r="M501" s="2134" t="s">
        <v>1623</v>
      </c>
      <c r="N501" s="2135" t="s">
        <v>1624</v>
      </c>
      <c r="O501" s="2132">
        <v>1206980001</v>
      </c>
      <c r="P501" s="2134" t="s">
        <v>1476</v>
      </c>
      <c r="Q501" s="2136">
        <v>4071</v>
      </c>
      <c r="R501" s="271"/>
    </row>
    <row r="502" spans="1:18" ht="15.75" x14ac:dyDescent="0.25">
      <c r="A502" s="2128">
        <v>10</v>
      </c>
      <c r="B502" s="2128">
        <v>100</v>
      </c>
      <c r="C502" s="2128">
        <v>12</v>
      </c>
      <c r="D502" s="2129" t="s">
        <v>1469</v>
      </c>
      <c r="E502" s="2129" t="s">
        <v>483</v>
      </c>
      <c r="F502" s="2129" t="s">
        <v>1470</v>
      </c>
      <c r="G502" s="2128" t="s">
        <v>1620</v>
      </c>
      <c r="H502" s="2130">
        <v>45153</v>
      </c>
      <c r="I502" s="2131" t="s">
        <v>1727</v>
      </c>
      <c r="J502" s="2132" t="s">
        <v>1472</v>
      </c>
      <c r="K502" s="2133" t="s">
        <v>1622</v>
      </c>
      <c r="L502" s="2132">
        <v>130997225</v>
      </c>
      <c r="M502" s="2134" t="s">
        <v>1623</v>
      </c>
      <c r="N502" s="2135" t="s">
        <v>1624</v>
      </c>
      <c r="O502" s="2132">
        <v>1206980001</v>
      </c>
      <c r="P502" s="2134" t="s">
        <v>1476</v>
      </c>
      <c r="Q502" s="2136">
        <v>4071</v>
      </c>
      <c r="R502" s="271"/>
    </row>
    <row r="503" spans="1:18" ht="15.75" x14ac:dyDescent="0.25">
      <c r="A503" s="2128">
        <v>10</v>
      </c>
      <c r="B503" s="2128">
        <v>100</v>
      </c>
      <c r="C503" s="2128">
        <v>12</v>
      </c>
      <c r="D503" s="2129" t="s">
        <v>1469</v>
      </c>
      <c r="E503" s="2129" t="s">
        <v>483</v>
      </c>
      <c r="F503" s="2129" t="s">
        <v>1470</v>
      </c>
      <c r="G503" s="2128" t="s">
        <v>1620</v>
      </c>
      <c r="H503" s="2130">
        <v>45153</v>
      </c>
      <c r="I503" s="2131" t="s">
        <v>1728</v>
      </c>
      <c r="J503" s="2132" t="s">
        <v>1472</v>
      </c>
      <c r="K503" s="2133" t="s">
        <v>1622</v>
      </c>
      <c r="L503" s="2132">
        <v>130997225</v>
      </c>
      <c r="M503" s="2134" t="s">
        <v>1623</v>
      </c>
      <c r="N503" s="2135" t="s">
        <v>1624</v>
      </c>
      <c r="O503" s="2132">
        <v>1206980001</v>
      </c>
      <c r="P503" s="2134" t="s">
        <v>1476</v>
      </c>
      <c r="Q503" s="2136">
        <v>4071</v>
      </c>
      <c r="R503" s="271"/>
    </row>
    <row r="504" spans="1:18" ht="15.75" x14ac:dyDescent="0.25">
      <c r="A504" s="2128">
        <v>10</v>
      </c>
      <c r="B504" s="2128">
        <v>100</v>
      </c>
      <c r="C504" s="2128">
        <v>12</v>
      </c>
      <c r="D504" s="2129" t="s">
        <v>1469</v>
      </c>
      <c r="E504" s="2129" t="s">
        <v>483</v>
      </c>
      <c r="F504" s="2129" t="s">
        <v>1470</v>
      </c>
      <c r="G504" s="2128" t="s">
        <v>1620</v>
      </c>
      <c r="H504" s="2130">
        <v>45153</v>
      </c>
      <c r="I504" s="2131" t="s">
        <v>1729</v>
      </c>
      <c r="J504" s="2132" t="s">
        <v>1472</v>
      </c>
      <c r="K504" s="2133" t="s">
        <v>1622</v>
      </c>
      <c r="L504" s="2132">
        <v>130997225</v>
      </c>
      <c r="M504" s="2134" t="s">
        <v>1623</v>
      </c>
      <c r="N504" s="2135" t="s">
        <v>1624</v>
      </c>
      <c r="O504" s="2132">
        <v>1206980001</v>
      </c>
      <c r="P504" s="2134" t="s">
        <v>1476</v>
      </c>
      <c r="Q504" s="2136">
        <v>4071</v>
      </c>
      <c r="R504" s="271"/>
    </row>
    <row r="505" spans="1:18" ht="15.75" x14ac:dyDescent="0.25">
      <c r="A505" s="2128">
        <v>10</v>
      </c>
      <c r="B505" s="2128">
        <v>100</v>
      </c>
      <c r="C505" s="2128">
        <v>12</v>
      </c>
      <c r="D505" s="2129" t="s">
        <v>1469</v>
      </c>
      <c r="E505" s="2129" t="s">
        <v>483</v>
      </c>
      <c r="F505" s="2129" t="s">
        <v>1470</v>
      </c>
      <c r="G505" s="2128" t="s">
        <v>1620</v>
      </c>
      <c r="H505" s="2130">
        <v>45153</v>
      </c>
      <c r="I505" s="2131" t="s">
        <v>1730</v>
      </c>
      <c r="J505" s="2132" t="s">
        <v>1472</v>
      </c>
      <c r="K505" s="2133" t="s">
        <v>1622</v>
      </c>
      <c r="L505" s="2132">
        <v>130997225</v>
      </c>
      <c r="M505" s="2134" t="s">
        <v>1623</v>
      </c>
      <c r="N505" s="2135" t="s">
        <v>1624</v>
      </c>
      <c r="O505" s="2132">
        <v>1206980001</v>
      </c>
      <c r="P505" s="2134" t="s">
        <v>1476</v>
      </c>
      <c r="Q505" s="2136">
        <v>4071</v>
      </c>
      <c r="R505" s="271"/>
    </row>
    <row r="506" spans="1:18" ht="15.75" x14ac:dyDescent="0.25">
      <c r="A506" s="2128">
        <v>10</v>
      </c>
      <c r="B506" s="2128">
        <v>100</v>
      </c>
      <c r="C506" s="2128">
        <v>12</v>
      </c>
      <c r="D506" s="2129" t="s">
        <v>1469</v>
      </c>
      <c r="E506" s="2129" t="s">
        <v>483</v>
      </c>
      <c r="F506" s="2129" t="s">
        <v>1470</v>
      </c>
      <c r="G506" s="2128" t="s">
        <v>1620</v>
      </c>
      <c r="H506" s="2130">
        <v>45153</v>
      </c>
      <c r="I506" s="2131" t="s">
        <v>1731</v>
      </c>
      <c r="J506" s="2132" t="s">
        <v>1472</v>
      </c>
      <c r="K506" s="2133" t="s">
        <v>1622</v>
      </c>
      <c r="L506" s="2132">
        <v>130997225</v>
      </c>
      <c r="M506" s="2134" t="s">
        <v>1623</v>
      </c>
      <c r="N506" s="2135" t="s">
        <v>1624</v>
      </c>
      <c r="O506" s="2132">
        <v>1206980001</v>
      </c>
      <c r="P506" s="2134" t="s">
        <v>1476</v>
      </c>
      <c r="Q506" s="2136">
        <v>4071</v>
      </c>
      <c r="R506" s="271"/>
    </row>
    <row r="507" spans="1:18" ht="15.75" x14ac:dyDescent="0.25">
      <c r="A507" s="2128">
        <v>10</v>
      </c>
      <c r="B507" s="2128">
        <v>100</v>
      </c>
      <c r="C507" s="2128">
        <v>12</v>
      </c>
      <c r="D507" s="2129" t="s">
        <v>1469</v>
      </c>
      <c r="E507" s="2129" t="s">
        <v>483</v>
      </c>
      <c r="F507" s="2129" t="s">
        <v>1470</v>
      </c>
      <c r="G507" s="2128" t="s">
        <v>1620</v>
      </c>
      <c r="H507" s="2130">
        <v>45153</v>
      </c>
      <c r="I507" s="2131" t="s">
        <v>1732</v>
      </c>
      <c r="J507" s="2132" t="s">
        <v>1472</v>
      </c>
      <c r="K507" s="2133" t="s">
        <v>1622</v>
      </c>
      <c r="L507" s="2132">
        <v>130997225</v>
      </c>
      <c r="M507" s="2134" t="s">
        <v>1623</v>
      </c>
      <c r="N507" s="2135" t="s">
        <v>1624</v>
      </c>
      <c r="O507" s="2132">
        <v>1206980001</v>
      </c>
      <c r="P507" s="2134" t="s">
        <v>1476</v>
      </c>
      <c r="Q507" s="2136">
        <v>4071</v>
      </c>
      <c r="R507" s="271"/>
    </row>
    <row r="508" spans="1:18" ht="15.75" x14ac:dyDescent="0.25">
      <c r="A508" s="2128">
        <v>10</v>
      </c>
      <c r="B508" s="2128">
        <v>100</v>
      </c>
      <c r="C508" s="2128">
        <v>12</v>
      </c>
      <c r="D508" s="2129" t="s">
        <v>1469</v>
      </c>
      <c r="E508" s="2129" t="s">
        <v>483</v>
      </c>
      <c r="F508" s="2129" t="s">
        <v>1470</v>
      </c>
      <c r="G508" s="2128" t="s">
        <v>1620</v>
      </c>
      <c r="H508" s="2130">
        <v>45153</v>
      </c>
      <c r="I508" s="2131" t="s">
        <v>1733</v>
      </c>
      <c r="J508" s="2132" t="s">
        <v>1472</v>
      </c>
      <c r="K508" s="2133" t="s">
        <v>1622</v>
      </c>
      <c r="L508" s="2132">
        <v>130997225</v>
      </c>
      <c r="M508" s="2134" t="s">
        <v>1623</v>
      </c>
      <c r="N508" s="2135" t="s">
        <v>1624</v>
      </c>
      <c r="O508" s="2132">
        <v>1206980001</v>
      </c>
      <c r="P508" s="2134" t="s">
        <v>1476</v>
      </c>
      <c r="Q508" s="2136">
        <v>4071</v>
      </c>
      <c r="R508" s="271"/>
    </row>
    <row r="509" spans="1:18" ht="15.75" x14ac:dyDescent="0.25">
      <c r="A509" s="2128">
        <v>10</v>
      </c>
      <c r="B509" s="2128">
        <v>100</v>
      </c>
      <c r="C509" s="2128">
        <v>12</v>
      </c>
      <c r="D509" s="2129" t="s">
        <v>1469</v>
      </c>
      <c r="E509" s="2129" t="s">
        <v>483</v>
      </c>
      <c r="F509" s="2129" t="s">
        <v>1470</v>
      </c>
      <c r="G509" s="2128" t="s">
        <v>1620</v>
      </c>
      <c r="H509" s="2130">
        <v>45153</v>
      </c>
      <c r="I509" s="2131" t="s">
        <v>1734</v>
      </c>
      <c r="J509" s="2132" t="s">
        <v>1472</v>
      </c>
      <c r="K509" s="2133" t="s">
        <v>1622</v>
      </c>
      <c r="L509" s="2132">
        <v>130997225</v>
      </c>
      <c r="M509" s="2134" t="s">
        <v>1623</v>
      </c>
      <c r="N509" s="2135" t="s">
        <v>1624</v>
      </c>
      <c r="O509" s="2132">
        <v>1206980001</v>
      </c>
      <c r="P509" s="2134" t="s">
        <v>1476</v>
      </c>
      <c r="Q509" s="2136">
        <v>4071</v>
      </c>
      <c r="R509" s="271"/>
    </row>
    <row r="510" spans="1:18" ht="15.75" x14ac:dyDescent="0.25">
      <c r="A510" s="2128">
        <v>10</v>
      </c>
      <c r="B510" s="2128">
        <v>100</v>
      </c>
      <c r="C510" s="2128">
        <v>12</v>
      </c>
      <c r="D510" s="2129" t="s">
        <v>1469</v>
      </c>
      <c r="E510" s="2129" t="s">
        <v>483</v>
      </c>
      <c r="F510" s="2129" t="s">
        <v>1470</v>
      </c>
      <c r="G510" s="2128" t="s">
        <v>1620</v>
      </c>
      <c r="H510" s="2130">
        <v>45153</v>
      </c>
      <c r="I510" s="2131" t="s">
        <v>1735</v>
      </c>
      <c r="J510" s="2132" t="s">
        <v>1472</v>
      </c>
      <c r="K510" s="2133" t="s">
        <v>1622</v>
      </c>
      <c r="L510" s="2132">
        <v>130997225</v>
      </c>
      <c r="M510" s="2134" t="s">
        <v>1623</v>
      </c>
      <c r="N510" s="2135" t="s">
        <v>1624</v>
      </c>
      <c r="O510" s="2132">
        <v>1206980001</v>
      </c>
      <c r="P510" s="2134" t="s">
        <v>1476</v>
      </c>
      <c r="Q510" s="2136">
        <v>4071</v>
      </c>
      <c r="R510" s="271"/>
    </row>
    <row r="511" spans="1:18" ht="15.75" x14ac:dyDescent="0.25">
      <c r="A511" s="2128">
        <v>10</v>
      </c>
      <c r="B511" s="2128">
        <v>100</v>
      </c>
      <c r="C511" s="2128">
        <v>12</v>
      </c>
      <c r="D511" s="2129" t="s">
        <v>1469</v>
      </c>
      <c r="E511" s="2129" t="s">
        <v>483</v>
      </c>
      <c r="F511" s="2129" t="s">
        <v>1470</v>
      </c>
      <c r="G511" s="2128" t="s">
        <v>1620</v>
      </c>
      <c r="H511" s="2130">
        <v>45153</v>
      </c>
      <c r="I511" s="2131" t="s">
        <v>1736</v>
      </c>
      <c r="J511" s="2132" t="s">
        <v>1472</v>
      </c>
      <c r="K511" s="2133" t="s">
        <v>1622</v>
      </c>
      <c r="L511" s="2132">
        <v>130997225</v>
      </c>
      <c r="M511" s="2134" t="s">
        <v>1623</v>
      </c>
      <c r="N511" s="2135" t="s">
        <v>1624</v>
      </c>
      <c r="O511" s="2132">
        <v>1206980001</v>
      </c>
      <c r="P511" s="2134" t="s">
        <v>1476</v>
      </c>
      <c r="Q511" s="2136">
        <v>4071</v>
      </c>
      <c r="R511" s="271"/>
    </row>
    <row r="512" spans="1:18" ht="15.75" x14ac:dyDescent="0.25">
      <c r="A512" s="2128">
        <v>10</v>
      </c>
      <c r="B512" s="2128">
        <v>100</v>
      </c>
      <c r="C512" s="2128">
        <v>12</v>
      </c>
      <c r="D512" s="2129" t="s">
        <v>1469</v>
      </c>
      <c r="E512" s="2129" t="s">
        <v>483</v>
      </c>
      <c r="F512" s="2129" t="s">
        <v>1470</v>
      </c>
      <c r="G512" s="2128" t="s">
        <v>1620</v>
      </c>
      <c r="H512" s="2130">
        <v>45153</v>
      </c>
      <c r="I512" s="2131" t="s">
        <v>1737</v>
      </c>
      <c r="J512" s="2132" t="s">
        <v>1472</v>
      </c>
      <c r="K512" s="2133" t="s">
        <v>1622</v>
      </c>
      <c r="L512" s="2132">
        <v>130997225</v>
      </c>
      <c r="M512" s="2134" t="s">
        <v>1623</v>
      </c>
      <c r="N512" s="2135" t="s">
        <v>1624</v>
      </c>
      <c r="O512" s="2132">
        <v>1206980001</v>
      </c>
      <c r="P512" s="2134" t="s">
        <v>1476</v>
      </c>
      <c r="Q512" s="2136">
        <v>4071</v>
      </c>
      <c r="R512" s="271"/>
    </row>
    <row r="513" spans="1:18" ht="15.75" x14ac:dyDescent="0.25">
      <c r="A513" s="2128">
        <v>10</v>
      </c>
      <c r="B513" s="2128">
        <v>100</v>
      </c>
      <c r="C513" s="2128">
        <v>12</v>
      </c>
      <c r="D513" s="2129" t="s">
        <v>1469</v>
      </c>
      <c r="E513" s="2129" t="s">
        <v>483</v>
      </c>
      <c r="F513" s="2129" t="s">
        <v>1470</v>
      </c>
      <c r="G513" s="2128" t="s">
        <v>1620</v>
      </c>
      <c r="H513" s="2130">
        <v>45153</v>
      </c>
      <c r="I513" s="2131" t="s">
        <v>1738</v>
      </c>
      <c r="J513" s="2132" t="s">
        <v>1472</v>
      </c>
      <c r="K513" s="2133" t="s">
        <v>1622</v>
      </c>
      <c r="L513" s="2132">
        <v>130997225</v>
      </c>
      <c r="M513" s="2134" t="s">
        <v>1623</v>
      </c>
      <c r="N513" s="2135" t="s">
        <v>1624</v>
      </c>
      <c r="O513" s="2132">
        <v>1206980001</v>
      </c>
      <c r="P513" s="2134" t="s">
        <v>1476</v>
      </c>
      <c r="Q513" s="2136">
        <v>4071</v>
      </c>
      <c r="R513" s="271"/>
    </row>
    <row r="514" spans="1:18" ht="15.75" x14ac:dyDescent="0.25">
      <c r="A514" s="2128">
        <v>10</v>
      </c>
      <c r="B514" s="2128">
        <v>100</v>
      </c>
      <c r="C514" s="2128">
        <v>12</v>
      </c>
      <c r="D514" s="2129" t="s">
        <v>1469</v>
      </c>
      <c r="E514" s="2129" t="s">
        <v>483</v>
      </c>
      <c r="F514" s="2129" t="s">
        <v>1470</v>
      </c>
      <c r="G514" s="2128" t="s">
        <v>1620</v>
      </c>
      <c r="H514" s="2130">
        <v>45153</v>
      </c>
      <c r="I514" s="2131" t="s">
        <v>1739</v>
      </c>
      <c r="J514" s="2132" t="s">
        <v>1472</v>
      </c>
      <c r="K514" s="2133" t="s">
        <v>1622</v>
      </c>
      <c r="L514" s="2132">
        <v>130997225</v>
      </c>
      <c r="M514" s="2134" t="s">
        <v>1623</v>
      </c>
      <c r="N514" s="2135" t="s">
        <v>1624</v>
      </c>
      <c r="O514" s="2132">
        <v>1206980001</v>
      </c>
      <c r="P514" s="2134" t="s">
        <v>1476</v>
      </c>
      <c r="Q514" s="2136">
        <v>4071</v>
      </c>
      <c r="R514" s="271"/>
    </row>
    <row r="515" spans="1:18" ht="15.75" x14ac:dyDescent="0.25">
      <c r="A515" s="2128">
        <v>10</v>
      </c>
      <c r="B515" s="2128">
        <v>100</v>
      </c>
      <c r="C515" s="2128">
        <v>12</v>
      </c>
      <c r="D515" s="2129" t="s">
        <v>1469</v>
      </c>
      <c r="E515" s="2129" t="s">
        <v>483</v>
      </c>
      <c r="F515" s="2129" t="s">
        <v>1470</v>
      </c>
      <c r="G515" s="2128" t="s">
        <v>1620</v>
      </c>
      <c r="H515" s="2130">
        <v>45153</v>
      </c>
      <c r="I515" s="2131" t="s">
        <v>1740</v>
      </c>
      <c r="J515" s="2132" t="s">
        <v>1472</v>
      </c>
      <c r="K515" s="2133" t="s">
        <v>1622</v>
      </c>
      <c r="L515" s="2132">
        <v>130997225</v>
      </c>
      <c r="M515" s="2134" t="s">
        <v>1623</v>
      </c>
      <c r="N515" s="2135" t="s">
        <v>1624</v>
      </c>
      <c r="O515" s="2132">
        <v>1206980001</v>
      </c>
      <c r="P515" s="2134" t="s">
        <v>1476</v>
      </c>
      <c r="Q515" s="2136">
        <v>4071</v>
      </c>
      <c r="R515" s="271"/>
    </row>
    <row r="516" spans="1:18" ht="15.75" x14ac:dyDescent="0.25">
      <c r="A516" s="2128">
        <v>10</v>
      </c>
      <c r="B516" s="2128">
        <v>100</v>
      </c>
      <c r="C516" s="2128">
        <v>12</v>
      </c>
      <c r="D516" s="2129" t="s">
        <v>1469</v>
      </c>
      <c r="E516" s="2129" t="s">
        <v>483</v>
      </c>
      <c r="F516" s="2129" t="s">
        <v>1470</v>
      </c>
      <c r="G516" s="2128" t="s">
        <v>1620</v>
      </c>
      <c r="H516" s="2130">
        <v>45153</v>
      </c>
      <c r="I516" s="2131" t="s">
        <v>1741</v>
      </c>
      <c r="J516" s="2132" t="s">
        <v>1472</v>
      </c>
      <c r="K516" s="2133" t="s">
        <v>1622</v>
      </c>
      <c r="L516" s="2132">
        <v>130997225</v>
      </c>
      <c r="M516" s="2134" t="s">
        <v>1623</v>
      </c>
      <c r="N516" s="2135" t="s">
        <v>1624</v>
      </c>
      <c r="O516" s="2132">
        <v>1206980001</v>
      </c>
      <c r="P516" s="2134" t="s">
        <v>1476</v>
      </c>
      <c r="Q516" s="2136">
        <v>4071</v>
      </c>
      <c r="R516" s="271"/>
    </row>
    <row r="517" spans="1:18" ht="15.75" x14ac:dyDescent="0.25">
      <c r="A517" s="2128">
        <v>10</v>
      </c>
      <c r="B517" s="2128">
        <v>100</v>
      </c>
      <c r="C517" s="2128">
        <v>12</v>
      </c>
      <c r="D517" s="2129" t="s">
        <v>1469</v>
      </c>
      <c r="E517" s="2129" t="s">
        <v>483</v>
      </c>
      <c r="F517" s="2129" t="s">
        <v>1470</v>
      </c>
      <c r="G517" s="2128" t="s">
        <v>1620</v>
      </c>
      <c r="H517" s="2130">
        <v>45153</v>
      </c>
      <c r="I517" s="2131" t="s">
        <v>1742</v>
      </c>
      <c r="J517" s="2132" t="s">
        <v>1472</v>
      </c>
      <c r="K517" s="2133" t="s">
        <v>1622</v>
      </c>
      <c r="L517" s="2132">
        <v>130997225</v>
      </c>
      <c r="M517" s="2134" t="s">
        <v>1623</v>
      </c>
      <c r="N517" s="2135" t="s">
        <v>1624</v>
      </c>
      <c r="O517" s="2132">
        <v>1206980001</v>
      </c>
      <c r="P517" s="2134" t="s">
        <v>1476</v>
      </c>
      <c r="Q517" s="2136">
        <v>4071</v>
      </c>
      <c r="R517" s="271"/>
    </row>
    <row r="518" spans="1:18" ht="15.75" x14ac:dyDescent="0.25">
      <c r="A518" s="2128">
        <v>10</v>
      </c>
      <c r="B518" s="2128">
        <v>100</v>
      </c>
      <c r="C518" s="2128">
        <v>12</v>
      </c>
      <c r="D518" s="2129" t="s">
        <v>1469</v>
      </c>
      <c r="E518" s="2129" t="s">
        <v>483</v>
      </c>
      <c r="F518" s="2129" t="s">
        <v>1470</v>
      </c>
      <c r="G518" s="2128" t="s">
        <v>1620</v>
      </c>
      <c r="H518" s="2130">
        <v>45153</v>
      </c>
      <c r="I518" s="2131" t="s">
        <v>1743</v>
      </c>
      <c r="J518" s="2132" t="s">
        <v>1472</v>
      </c>
      <c r="K518" s="2133" t="s">
        <v>1622</v>
      </c>
      <c r="L518" s="2132">
        <v>130997225</v>
      </c>
      <c r="M518" s="2134" t="s">
        <v>1623</v>
      </c>
      <c r="N518" s="2135" t="s">
        <v>1624</v>
      </c>
      <c r="O518" s="2132">
        <v>1206980001</v>
      </c>
      <c r="P518" s="2134" t="s">
        <v>1476</v>
      </c>
      <c r="Q518" s="2136">
        <v>4071</v>
      </c>
      <c r="R518" s="271"/>
    </row>
    <row r="519" spans="1:18" ht="15.75" x14ac:dyDescent="0.25">
      <c r="A519" s="2128">
        <v>10</v>
      </c>
      <c r="B519" s="2128">
        <v>100</v>
      </c>
      <c r="C519" s="2128">
        <v>12</v>
      </c>
      <c r="D519" s="2129" t="s">
        <v>1469</v>
      </c>
      <c r="E519" s="2129" t="s">
        <v>483</v>
      </c>
      <c r="F519" s="2129" t="s">
        <v>1470</v>
      </c>
      <c r="G519" s="2128" t="s">
        <v>1620</v>
      </c>
      <c r="H519" s="2130">
        <v>45153</v>
      </c>
      <c r="I519" s="2131" t="s">
        <v>1744</v>
      </c>
      <c r="J519" s="2132" t="s">
        <v>1472</v>
      </c>
      <c r="K519" s="2133" t="s">
        <v>1622</v>
      </c>
      <c r="L519" s="2132">
        <v>130997225</v>
      </c>
      <c r="M519" s="2134" t="s">
        <v>1623</v>
      </c>
      <c r="N519" s="2135" t="s">
        <v>1624</v>
      </c>
      <c r="O519" s="2132">
        <v>1206980001</v>
      </c>
      <c r="P519" s="2134" t="s">
        <v>1476</v>
      </c>
      <c r="Q519" s="2136">
        <v>4071</v>
      </c>
      <c r="R519" s="271"/>
    </row>
    <row r="520" spans="1:18" ht="15.75" x14ac:dyDescent="0.25">
      <c r="A520" s="2128">
        <v>10</v>
      </c>
      <c r="B520" s="2128">
        <v>100</v>
      </c>
      <c r="C520" s="2128">
        <v>12</v>
      </c>
      <c r="D520" s="2129" t="s">
        <v>1469</v>
      </c>
      <c r="E520" s="2129" t="s">
        <v>483</v>
      </c>
      <c r="F520" s="2129" t="s">
        <v>1470</v>
      </c>
      <c r="G520" s="2128" t="s">
        <v>1620</v>
      </c>
      <c r="H520" s="2130">
        <v>45153</v>
      </c>
      <c r="I520" s="2131" t="s">
        <v>1745</v>
      </c>
      <c r="J520" s="2132" t="s">
        <v>1472</v>
      </c>
      <c r="K520" s="2133" t="s">
        <v>1622</v>
      </c>
      <c r="L520" s="2132">
        <v>130997225</v>
      </c>
      <c r="M520" s="2134" t="s">
        <v>1623</v>
      </c>
      <c r="N520" s="2135" t="s">
        <v>1624</v>
      </c>
      <c r="O520" s="2132">
        <v>1206980001</v>
      </c>
      <c r="P520" s="2134" t="s">
        <v>1476</v>
      </c>
      <c r="Q520" s="2136">
        <v>4071</v>
      </c>
      <c r="R520" s="271"/>
    </row>
    <row r="521" spans="1:18" ht="15.75" x14ac:dyDescent="0.25">
      <c r="A521" s="2128">
        <v>10</v>
      </c>
      <c r="B521" s="2128">
        <v>100</v>
      </c>
      <c r="C521" s="2128">
        <v>12</v>
      </c>
      <c r="D521" s="2129" t="s">
        <v>1469</v>
      </c>
      <c r="E521" s="2129" t="s">
        <v>483</v>
      </c>
      <c r="F521" s="2129" t="s">
        <v>1470</v>
      </c>
      <c r="G521" s="2128" t="s">
        <v>1620</v>
      </c>
      <c r="H521" s="2130">
        <v>45153</v>
      </c>
      <c r="I521" s="2131" t="s">
        <v>1746</v>
      </c>
      <c r="J521" s="2132" t="s">
        <v>1472</v>
      </c>
      <c r="K521" s="2133" t="s">
        <v>1622</v>
      </c>
      <c r="L521" s="2132">
        <v>130997225</v>
      </c>
      <c r="M521" s="2134" t="s">
        <v>1623</v>
      </c>
      <c r="N521" s="2135" t="s">
        <v>1624</v>
      </c>
      <c r="O521" s="2132">
        <v>1206980001</v>
      </c>
      <c r="P521" s="2134" t="s">
        <v>1476</v>
      </c>
      <c r="Q521" s="2136">
        <v>4071</v>
      </c>
      <c r="R521" s="271"/>
    </row>
    <row r="522" spans="1:18" ht="15.75" x14ac:dyDescent="0.25">
      <c r="A522" s="2128">
        <v>10</v>
      </c>
      <c r="B522" s="2128">
        <v>100</v>
      </c>
      <c r="C522" s="2128">
        <v>12</v>
      </c>
      <c r="D522" s="2129" t="s">
        <v>1469</v>
      </c>
      <c r="E522" s="2129" t="s">
        <v>483</v>
      </c>
      <c r="F522" s="2129" t="s">
        <v>1470</v>
      </c>
      <c r="G522" s="2128" t="s">
        <v>1620</v>
      </c>
      <c r="H522" s="2130">
        <v>45153</v>
      </c>
      <c r="I522" s="2131" t="s">
        <v>1747</v>
      </c>
      <c r="J522" s="2132" t="s">
        <v>1472</v>
      </c>
      <c r="K522" s="2133" t="s">
        <v>1622</v>
      </c>
      <c r="L522" s="2132">
        <v>130997225</v>
      </c>
      <c r="M522" s="2134" t="s">
        <v>1623</v>
      </c>
      <c r="N522" s="2135" t="s">
        <v>1624</v>
      </c>
      <c r="O522" s="2132">
        <v>1206980001</v>
      </c>
      <c r="P522" s="2134" t="s">
        <v>1476</v>
      </c>
      <c r="Q522" s="2136">
        <v>4071</v>
      </c>
      <c r="R522" s="271"/>
    </row>
    <row r="523" spans="1:18" ht="15.75" x14ac:dyDescent="0.25">
      <c r="A523" s="2128">
        <v>10</v>
      </c>
      <c r="B523" s="2128">
        <v>100</v>
      </c>
      <c r="C523" s="2128">
        <v>12</v>
      </c>
      <c r="D523" s="2129" t="s">
        <v>1469</v>
      </c>
      <c r="E523" s="2129" t="s">
        <v>483</v>
      </c>
      <c r="F523" s="2129" t="s">
        <v>1470</v>
      </c>
      <c r="G523" s="2128" t="s">
        <v>1620</v>
      </c>
      <c r="H523" s="2130">
        <v>45153</v>
      </c>
      <c r="I523" s="2131" t="s">
        <v>1748</v>
      </c>
      <c r="J523" s="2132" t="s">
        <v>1472</v>
      </c>
      <c r="K523" s="2133" t="s">
        <v>1622</v>
      </c>
      <c r="L523" s="2132">
        <v>130997225</v>
      </c>
      <c r="M523" s="2134" t="s">
        <v>1623</v>
      </c>
      <c r="N523" s="2135" t="s">
        <v>1624</v>
      </c>
      <c r="O523" s="2132">
        <v>1206980001</v>
      </c>
      <c r="P523" s="2134" t="s">
        <v>1476</v>
      </c>
      <c r="Q523" s="2136">
        <v>4071</v>
      </c>
      <c r="R523" s="271"/>
    </row>
    <row r="524" spans="1:18" ht="15.75" x14ac:dyDescent="0.25">
      <c r="A524" s="2128">
        <v>10</v>
      </c>
      <c r="B524" s="2128">
        <v>100</v>
      </c>
      <c r="C524" s="2128">
        <v>12</v>
      </c>
      <c r="D524" s="2129" t="s">
        <v>1469</v>
      </c>
      <c r="E524" s="2129" t="s">
        <v>483</v>
      </c>
      <c r="F524" s="2129" t="s">
        <v>1470</v>
      </c>
      <c r="G524" s="2128" t="s">
        <v>1620</v>
      </c>
      <c r="H524" s="2130">
        <v>45153</v>
      </c>
      <c r="I524" s="2131" t="s">
        <v>1749</v>
      </c>
      <c r="J524" s="2132" t="s">
        <v>1472</v>
      </c>
      <c r="K524" s="2133" t="s">
        <v>1622</v>
      </c>
      <c r="L524" s="2132">
        <v>130997225</v>
      </c>
      <c r="M524" s="2134" t="s">
        <v>1623</v>
      </c>
      <c r="N524" s="2135" t="s">
        <v>1624</v>
      </c>
      <c r="O524" s="2132">
        <v>1206980001</v>
      </c>
      <c r="P524" s="2134" t="s">
        <v>1476</v>
      </c>
      <c r="Q524" s="2136">
        <v>4071</v>
      </c>
      <c r="R524" s="271"/>
    </row>
    <row r="525" spans="1:18" ht="15.75" x14ac:dyDescent="0.25">
      <c r="A525" s="2128">
        <v>10</v>
      </c>
      <c r="B525" s="2128">
        <v>100</v>
      </c>
      <c r="C525" s="2128">
        <v>12</v>
      </c>
      <c r="D525" s="2129" t="s">
        <v>1469</v>
      </c>
      <c r="E525" s="2129" t="s">
        <v>483</v>
      </c>
      <c r="F525" s="2129" t="s">
        <v>1470</v>
      </c>
      <c r="G525" s="2128" t="s">
        <v>1620</v>
      </c>
      <c r="H525" s="2130">
        <v>45153</v>
      </c>
      <c r="I525" s="2131" t="s">
        <v>1750</v>
      </c>
      <c r="J525" s="2132" t="s">
        <v>1472</v>
      </c>
      <c r="K525" s="2133" t="s">
        <v>1622</v>
      </c>
      <c r="L525" s="2132">
        <v>130997225</v>
      </c>
      <c r="M525" s="2134" t="s">
        <v>1623</v>
      </c>
      <c r="N525" s="2135" t="s">
        <v>1624</v>
      </c>
      <c r="O525" s="2132">
        <v>1206980001</v>
      </c>
      <c r="P525" s="2134" t="s">
        <v>1476</v>
      </c>
      <c r="Q525" s="2136">
        <v>4071</v>
      </c>
      <c r="R525" s="271"/>
    </row>
    <row r="526" spans="1:18" ht="15.75" x14ac:dyDescent="0.25">
      <c r="A526" s="2128">
        <v>10</v>
      </c>
      <c r="B526" s="2128">
        <v>100</v>
      </c>
      <c r="C526" s="2128">
        <v>12</v>
      </c>
      <c r="D526" s="2129" t="s">
        <v>1469</v>
      </c>
      <c r="E526" s="2129" t="s">
        <v>483</v>
      </c>
      <c r="F526" s="2129" t="s">
        <v>1470</v>
      </c>
      <c r="G526" s="2128" t="s">
        <v>1620</v>
      </c>
      <c r="H526" s="2130">
        <v>45153</v>
      </c>
      <c r="I526" s="2131" t="s">
        <v>1751</v>
      </c>
      <c r="J526" s="2132" t="s">
        <v>1472</v>
      </c>
      <c r="K526" s="2133" t="s">
        <v>1622</v>
      </c>
      <c r="L526" s="2132">
        <v>130997225</v>
      </c>
      <c r="M526" s="2134" t="s">
        <v>1623</v>
      </c>
      <c r="N526" s="2135" t="s">
        <v>1624</v>
      </c>
      <c r="O526" s="2132">
        <v>1206980001</v>
      </c>
      <c r="P526" s="2134" t="s">
        <v>1476</v>
      </c>
      <c r="Q526" s="2136">
        <v>4071</v>
      </c>
      <c r="R526" s="271"/>
    </row>
    <row r="527" spans="1:18" ht="15.75" x14ac:dyDescent="0.25">
      <c r="A527" s="2128">
        <v>10</v>
      </c>
      <c r="B527" s="2128">
        <v>100</v>
      </c>
      <c r="C527" s="2128">
        <v>12</v>
      </c>
      <c r="D527" s="2129" t="s">
        <v>1469</v>
      </c>
      <c r="E527" s="2129" t="s">
        <v>483</v>
      </c>
      <c r="F527" s="2129" t="s">
        <v>1470</v>
      </c>
      <c r="G527" s="2128" t="s">
        <v>1620</v>
      </c>
      <c r="H527" s="2130">
        <v>45153</v>
      </c>
      <c r="I527" s="2131" t="s">
        <v>1752</v>
      </c>
      <c r="J527" s="2132" t="s">
        <v>1472</v>
      </c>
      <c r="K527" s="2133" t="s">
        <v>1622</v>
      </c>
      <c r="L527" s="2132">
        <v>130997225</v>
      </c>
      <c r="M527" s="2134" t="s">
        <v>1623</v>
      </c>
      <c r="N527" s="2135" t="s">
        <v>1624</v>
      </c>
      <c r="O527" s="2132">
        <v>1206980001</v>
      </c>
      <c r="P527" s="2134" t="s">
        <v>1476</v>
      </c>
      <c r="Q527" s="2136">
        <v>4071</v>
      </c>
      <c r="R527" s="271"/>
    </row>
    <row r="528" spans="1:18" ht="15.75" x14ac:dyDescent="0.25">
      <c r="A528" s="2128">
        <v>10</v>
      </c>
      <c r="B528" s="2128">
        <v>100</v>
      </c>
      <c r="C528" s="2128">
        <v>12</v>
      </c>
      <c r="D528" s="2129" t="s">
        <v>1469</v>
      </c>
      <c r="E528" s="2129" t="s">
        <v>483</v>
      </c>
      <c r="F528" s="2129" t="s">
        <v>1470</v>
      </c>
      <c r="G528" s="2128" t="s">
        <v>1620</v>
      </c>
      <c r="H528" s="2130">
        <v>45153</v>
      </c>
      <c r="I528" s="2131" t="s">
        <v>1753</v>
      </c>
      <c r="J528" s="2132" t="s">
        <v>1472</v>
      </c>
      <c r="K528" s="2133" t="s">
        <v>1622</v>
      </c>
      <c r="L528" s="2132">
        <v>130997225</v>
      </c>
      <c r="M528" s="2134" t="s">
        <v>1623</v>
      </c>
      <c r="N528" s="2135" t="s">
        <v>1624</v>
      </c>
      <c r="O528" s="2132">
        <v>1206980001</v>
      </c>
      <c r="P528" s="2134" t="s">
        <v>1476</v>
      </c>
      <c r="Q528" s="2136">
        <v>4071</v>
      </c>
      <c r="R528" s="271"/>
    </row>
    <row r="529" spans="1:18" ht="15.75" x14ac:dyDescent="0.25">
      <c r="A529" s="2128">
        <v>10</v>
      </c>
      <c r="B529" s="2128">
        <v>100</v>
      </c>
      <c r="C529" s="2128">
        <v>12</v>
      </c>
      <c r="D529" s="2129" t="s">
        <v>1469</v>
      </c>
      <c r="E529" s="2129" t="s">
        <v>483</v>
      </c>
      <c r="F529" s="2129" t="s">
        <v>1470</v>
      </c>
      <c r="G529" s="2128" t="s">
        <v>1620</v>
      </c>
      <c r="H529" s="2130">
        <v>45153</v>
      </c>
      <c r="I529" s="2131" t="s">
        <v>1754</v>
      </c>
      <c r="J529" s="2132" t="s">
        <v>1472</v>
      </c>
      <c r="K529" s="2133" t="s">
        <v>1622</v>
      </c>
      <c r="L529" s="2132">
        <v>130997225</v>
      </c>
      <c r="M529" s="2134" t="s">
        <v>1623</v>
      </c>
      <c r="N529" s="2135" t="s">
        <v>1624</v>
      </c>
      <c r="O529" s="2132">
        <v>1206980001</v>
      </c>
      <c r="P529" s="2134" t="s">
        <v>1476</v>
      </c>
      <c r="Q529" s="2136">
        <v>4071</v>
      </c>
      <c r="R529" s="271"/>
    </row>
    <row r="530" spans="1:18" ht="15.75" x14ac:dyDescent="0.25">
      <c r="A530" s="2128">
        <v>10</v>
      </c>
      <c r="B530" s="2128">
        <v>100</v>
      </c>
      <c r="C530" s="2128">
        <v>12</v>
      </c>
      <c r="D530" s="2129" t="s">
        <v>1469</v>
      </c>
      <c r="E530" s="2129" t="s">
        <v>483</v>
      </c>
      <c r="F530" s="2129" t="s">
        <v>1470</v>
      </c>
      <c r="G530" s="2128" t="s">
        <v>1620</v>
      </c>
      <c r="H530" s="2130">
        <v>45153</v>
      </c>
      <c r="I530" s="2131" t="s">
        <v>1755</v>
      </c>
      <c r="J530" s="2132" t="s">
        <v>1472</v>
      </c>
      <c r="K530" s="2133" t="s">
        <v>1622</v>
      </c>
      <c r="L530" s="2132">
        <v>130997225</v>
      </c>
      <c r="M530" s="2134" t="s">
        <v>1623</v>
      </c>
      <c r="N530" s="2135" t="s">
        <v>1624</v>
      </c>
      <c r="O530" s="2132">
        <v>1206980001</v>
      </c>
      <c r="P530" s="2134" t="s">
        <v>1476</v>
      </c>
      <c r="Q530" s="2136">
        <v>4071</v>
      </c>
      <c r="R530" s="271"/>
    </row>
    <row r="531" spans="1:18" ht="15.75" x14ac:dyDescent="0.25">
      <c r="A531" s="2128">
        <v>10</v>
      </c>
      <c r="B531" s="2128">
        <v>100</v>
      </c>
      <c r="C531" s="2128">
        <v>12</v>
      </c>
      <c r="D531" s="2129" t="s">
        <v>1469</v>
      </c>
      <c r="E531" s="2129" t="s">
        <v>483</v>
      </c>
      <c r="F531" s="2129" t="s">
        <v>1470</v>
      </c>
      <c r="G531" s="2128" t="s">
        <v>1620</v>
      </c>
      <c r="H531" s="2130">
        <v>45153</v>
      </c>
      <c r="I531" s="2131" t="s">
        <v>1756</v>
      </c>
      <c r="J531" s="2132" t="s">
        <v>1472</v>
      </c>
      <c r="K531" s="2133" t="s">
        <v>1622</v>
      </c>
      <c r="L531" s="2132">
        <v>130997225</v>
      </c>
      <c r="M531" s="2134" t="s">
        <v>1623</v>
      </c>
      <c r="N531" s="2135" t="s">
        <v>1624</v>
      </c>
      <c r="O531" s="2132">
        <v>1206980001</v>
      </c>
      <c r="P531" s="2134" t="s">
        <v>1476</v>
      </c>
      <c r="Q531" s="2136">
        <v>4071</v>
      </c>
      <c r="R531" s="271"/>
    </row>
    <row r="532" spans="1:18" ht="15.75" x14ac:dyDescent="0.25">
      <c r="A532" s="2128">
        <v>10</v>
      </c>
      <c r="B532" s="2128">
        <v>100</v>
      </c>
      <c r="C532" s="2128">
        <v>12</v>
      </c>
      <c r="D532" s="2129" t="s">
        <v>1469</v>
      </c>
      <c r="E532" s="2129" t="s">
        <v>483</v>
      </c>
      <c r="F532" s="2129" t="s">
        <v>1470</v>
      </c>
      <c r="G532" s="2128" t="s">
        <v>1620</v>
      </c>
      <c r="H532" s="2130">
        <v>45153</v>
      </c>
      <c r="I532" s="2131" t="s">
        <v>1757</v>
      </c>
      <c r="J532" s="2132" t="s">
        <v>1472</v>
      </c>
      <c r="K532" s="2133" t="s">
        <v>1622</v>
      </c>
      <c r="L532" s="2132">
        <v>130997225</v>
      </c>
      <c r="M532" s="2134" t="s">
        <v>1623</v>
      </c>
      <c r="N532" s="2135" t="s">
        <v>1624</v>
      </c>
      <c r="O532" s="2132">
        <v>1206980001</v>
      </c>
      <c r="P532" s="2134" t="s">
        <v>1476</v>
      </c>
      <c r="Q532" s="2136">
        <v>4071</v>
      </c>
      <c r="R532" s="271"/>
    </row>
    <row r="533" spans="1:18" ht="15.75" x14ac:dyDescent="0.25">
      <c r="A533" s="2128">
        <v>10</v>
      </c>
      <c r="B533" s="2128">
        <v>100</v>
      </c>
      <c r="C533" s="2128">
        <v>12</v>
      </c>
      <c r="D533" s="2129" t="s">
        <v>1469</v>
      </c>
      <c r="E533" s="2129" t="s">
        <v>483</v>
      </c>
      <c r="F533" s="2129" t="s">
        <v>1470</v>
      </c>
      <c r="G533" s="2128" t="s">
        <v>1620</v>
      </c>
      <c r="H533" s="2130">
        <v>45153</v>
      </c>
      <c r="I533" s="2131" t="s">
        <v>1758</v>
      </c>
      <c r="J533" s="2132" t="s">
        <v>1472</v>
      </c>
      <c r="K533" s="2133" t="s">
        <v>1622</v>
      </c>
      <c r="L533" s="2132">
        <v>130997225</v>
      </c>
      <c r="M533" s="2134" t="s">
        <v>1623</v>
      </c>
      <c r="N533" s="2135" t="s">
        <v>1624</v>
      </c>
      <c r="O533" s="2132">
        <v>1206980001</v>
      </c>
      <c r="P533" s="2134" t="s">
        <v>1476</v>
      </c>
      <c r="Q533" s="2136">
        <v>4071</v>
      </c>
      <c r="R533" s="271"/>
    </row>
    <row r="534" spans="1:18" ht="15.75" x14ac:dyDescent="0.25">
      <c r="A534" s="2128">
        <v>10</v>
      </c>
      <c r="B534" s="2128">
        <v>100</v>
      </c>
      <c r="C534" s="2128">
        <v>12</v>
      </c>
      <c r="D534" s="2129" t="s">
        <v>1469</v>
      </c>
      <c r="E534" s="2129" t="s">
        <v>483</v>
      </c>
      <c r="F534" s="2129" t="s">
        <v>1470</v>
      </c>
      <c r="G534" s="2128" t="s">
        <v>1620</v>
      </c>
      <c r="H534" s="2130">
        <v>45153</v>
      </c>
      <c r="I534" s="2131" t="s">
        <v>1759</v>
      </c>
      <c r="J534" s="2132" t="s">
        <v>1472</v>
      </c>
      <c r="K534" s="2133" t="s">
        <v>1622</v>
      </c>
      <c r="L534" s="2132">
        <v>130997225</v>
      </c>
      <c r="M534" s="2134" t="s">
        <v>1623</v>
      </c>
      <c r="N534" s="2135" t="s">
        <v>1624</v>
      </c>
      <c r="O534" s="2132">
        <v>1206980001</v>
      </c>
      <c r="P534" s="2134" t="s">
        <v>1476</v>
      </c>
      <c r="Q534" s="2136">
        <v>4071</v>
      </c>
      <c r="R534" s="271"/>
    </row>
    <row r="535" spans="1:18" ht="15.75" x14ac:dyDescent="0.25">
      <c r="A535" s="2128">
        <v>10</v>
      </c>
      <c r="B535" s="2128">
        <v>100</v>
      </c>
      <c r="C535" s="2128">
        <v>12</v>
      </c>
      <c r="D535" s="2129" t="s">
        <v>1469</v>
      </c>
      <c r="E535" s="2129" t="s">
        <v>483</v>
      </c>
      <c r="F535" s="2129" t="s">
        <v>1470</v>
      </c>
      <c r="G535" s="2128" t="s">
        <v>1620</v>
      </c>
      <c r="H535" s="2130">
        <v>45153</v>
      </c>
      <c r="I535" s="2131" t="s">
        <v>1760</v>
      </c>
      <c r="J535" s="2132" t="s">
        <v>1472</v>
      </c>
      <c r="K535" s="2133" t="s">
        <v>1622</v>
      </c>
      <c r="L535" s="2132">
        <v>130997225</v>
      </c>
      <c r="M535" s="2134" t="s">
        <v>1623</v>
      </c>
      <c r="N535" s="2135" t="s">
        <v>1624</v>
      </c>
      <c r="O535" s="2132">
        <v>1206980001</v>
      </c>
      <c r="P535" s="2134" t="s">
        <v>1476</v>
      </c>
      <c r="Q535" s="2136">
        <v>4071</v>
      </c>
      <c r="R535" s="271"/>
    </row>
    <row r="536" spans="1:18" ht="15.75" x14ac:dyDescent="0.25">
      <c r="A536" s="2128">
        <v>10</v>
      </c>
      <c r="B536" s="2128">
        <v>100</v>
      </c>
      <c r="C536" s="2128">
        <v>12</v>
      </c>
      <c r="D536" s="2129" t="s">
        <v>1469</v>
      </c>
      <c r="E536" s="2129" t="s">
        <v>483</v>
      </c>
      <c r="F536" s="2129" t="s">
        <v>1470</v>
      </c>
      <c r="G536" s="2128" t="s">
        <v>1620</v>
      </c>
      <c r="H536" s="2130">
        <v>45153</v>
      </c>
      <c r="I536" s="2131" t="s">
        <v>1761</v>
      </c>
      <c r="J536" s="2132" t="s">
        <v>1472</v>
      </c>
      <c r="K536" s="2133" t="s">
        <v>1622</v>
      </c>
      <c r="L536" s="2132">
        <v>130997225</v>
      </c>
      <c r="M536" s="2134" t="s">
        <v>1623</v>
      </c>
      <c r="N536" s="2135" t="s">
        <v>1624</v>
      </c>
      <c r="O536" s="2132">
        <v>1206980001</v>
      </c>
      <c r="P536" s="2134" t="s">
        <v>1476</v>
      </c>
      <c r="Q536" s="2136">
        <v>4071</v>
      </c>
      <c r="R536" s="271"/>
    </row>
    <row r="537" spans="1:18" ht="15.75" x14ac:dyDescent="0.25">
      <c r="A537" s="2128">
        <v>10</v>
      </c>
      <c r="B537" s="2128">
        <v>100</v>
      </c>
      <c r="C537" s="2128">
        <v>12</v>
      </c>
      <c r="D537" s="2129" t="s">
        <v>1469</v>
      </c>
      <c r="E537" s="2129" t="s">
        <v>483</v>
      </c>
      <c r="F537" s="2129" t="s">
        <v>1470</v>
      </c>
      <c r="G537" s="2128" t="s">
        <v>1620</v>
      </c>
      <c r="H537" s="2130">
        <v>45153</v>
      </c>
      <c r="I537" s="2131" t="s">
        <v>1762</v>
      </c>
      <c r="J537" s="2132" t="s">
        <v>1472</v>
      </c>
      <c r="K537" s="2133" t="s">
        <v>1622</v>
      </c>
      <c r="L537" s="2132">
        <v>130997225</v>
      </c>
      <c r="M537" s="2134" t="s">
        <v>1623</v>
      </c>
      <c r="N537" s="2135" t="s">
        <v>1624</v>
      </c>
      <c r="O537" s="2132">
        <v>1206980001</v>
      </c>
      <c r="P537" s="2134" t="s">
        <v>1476</v>
      </c>
      <c r="Q537" s="2136">
        <v>4071</v>
      </c>
      <c r="R537" s="271"/>
    </row>
    <row r="538" spans="1:18" ht="15.75" x14ac:dyDescent="0.25">
      <c r="A538" s="2128">
        <v>10</v>
      </c>
      <c r="B538" s="2128">
        <v>100</v>
      </c>
      <c r="C538" s="2128">
        <v>12</v>
      </c>
      <c r="D538" s="2129" t="s">
        <v>1469</v>
      </c>
      <c r="E538" s="2129" t="s">
        <v>483</v>
      </c>
      <c r="F538" s="2129" t="s">
        <v>1470</v>
      </c>
      <c r="G538" s="2128" t="s">
        <v>1620</v>
      </c>
      <c r="H538" s="2130">
        <v>45153</v>
      </c>
      <c r="I538" s="2131" t="s">
        <v>1763</v>
      </c>
      <c r="J538" s="2132" t="s">
        <v>1472</v>
      </c>
      <c r="K538" s="2133" t="s">
        <v>1622</v>
      </c>
      <c r="L538" s="2132">
        <v>130997225</v>
      </c>
      <c r="M538" s="2134" t="s">
        <v>1623</v>
      </c>
      <c r="N538" s="2135" t="s">
        <v>1624</v>
      </c>
      <c r="O538" s="2132">
        <v>1206980001</v>
      </c>
      <c r="P538" s="2134" t="s">
        <v>1476</v>
      </c>
      <c r="Q538" s="2136">
        <v>4071</v>
      </c>
      <c r="R538" s="271"/>
    </row>
    <row r="539" spans="1:18" ht="15.75" x14ac:dyDescent="0.25">
      <c r="A539" s="2128">
        <v>10</v>
      </c>
      <c r="B539" s="2128">
        <v>100</v>
      </c>
      <c r="C539" s="2128">
        <v>12</v>
      </c>
      <c r="D539" s="2129" t="s">
        <v>1469</v>
      </c>
      <c r="E539" s="2129" t="s">
        <v>483</v>
      </c>
      <c r="F539" s="2129" t="s">
        <v>1470</v>
      </c>
      <c r="G539" s="2128" t="s">
        <v>1620</v>
      </c>
      <c r="H539" s="2130">
        <v>45153</v>
      </c>
      <c r="I539" s="2131" t="s">
        <v>1764</v>
      </c>
      <c r="J539" s="2132" t="s">
        <v>1472</v>
      </c>
      <c r="K539" s="2133" t="s">
        <v>1622</v>
      </c>
      <c r="L539" s="2132">
        <v>130997225</v>
      </c>
      <c r="M539" s="2134" t="s">
        <v>1623</v>
      </c>
      <c r="N539" s="2135" t="s">
        <v>1624</v>
      </c>
      <c r="O539" s="2132">
        <v>1206980001</v>
      </c>
      <c r="P539" s="2134" t="s">
        <v>1476</v>
      </c>
      <c r="Q539" s="2136">
        <v>4071</v>
      </c>
      <c r="R539" s="271"/>
    </row>
    <row r="540" spans="1:18" ht="15.75" x14ac:dyDescent="0.25">
      <c r="A540" s="2128">
        <v>10</v>
      </c>
      <c r="B540" s="2128">
        <v>100</v>
      </c>
      <c r="C540" s="2128">
        <v>12</v>
      </c>
      <c r="D540" s="2129" t="s">
        <v>1469</v>
      </c>
      <c r="E540" s="2129" t="s">
        <v>483</v>
      </c>
      <c r="F540" s="2129" t="s">
        <v>1470</v>
      </c>
      <c r="G540" s="2128" t="s">
        <v>1620</v>
      </c>
      <c r="H540" s="2130">
        <v>45153</v>
      </c>
      <c r="I540" s="2131" t="s">
        <v>1765</v>
      </c>
      <c r="J540" s="2132" t="s">
        <v>1472</v>
      </c>
      <c r="K540" s="2133" t="s">
        <v>1622</v>
      </c>
      <c r="L540" s="2132">
        <v>130997225</v>
      </c>
      <c r="M540" s="2134" t="s">
        <v>1623</v>
      </c>
      <c r="N540" s="2135" t="s">
        <v>1624</v>
      </c>
      <c r="O540" s="2132">
        <v>1206980001</v>
      </c>
      <c r="P540" s="2134" t="s">
        <v>1476</v>
      </c>
      <c r="Q540" s="2136">
        <v>4071</v>
      </c>
      <c r="R540" s="271"/>
    </row>
    <row r="541" spans="1:18" ht="15.75" x14ac:dyDescent="0.25">
      <c r="A541" s="2128">
        <v>10</v>
      </c>
      <c r="B541" s="2128">
        <v>100</v>
      </c>
      <c r="C541" s="2128">
        <v>12</v>
      </c>
      <c r="D541" s="2129" t="s">
        <v>1469</v>
      </c>
      <c r="E541" s="2129" t="s">
        <v>483</v>
      </c>
      <c r="F541" s="2129" t="s">
        <v>1470</v>
      </c>
      <c r="G541" s="2128" t="s">
        <v>1620</v>
      </c>
      <c r="H541" s="2130">
        <v>45153</v>
      </c>
      <c r="I541" s="2131" t="s">
        <v>1766</v>
      </c>
      <c r="J541" s="2132" t="s">
        <v>1472</v>
      </c>
      <c r="K541" s="2133" t="s">
        <v>1622</v>
      </c>
      <c r="L541" s="2132">
        <v>130997225</v>
      </c>
      <c r="M541" s="2134" t="s">
        <v>1623</v>
      </c>
      <c r="N541" s="2135" t="s">
        <v>1624</v>
      </c>
      <c r="O541" s="2132">
        <v>1206980001</v>
      </c>
      <c r="P541" s="2134" t="s">
        <v>1476</v>
      </c>
      <c r="Q541" s="2136">
        <v>4071</v>
      </c>
      <c r="R541" s="271"/>
    </row>
    <row r="542" spans="1:18" ht="15.75" x14ac:dyDescent="0.25">
      <c r="A542" s="2128">
        <v>10</v>
      </c>
      <c r="B542" s="2128">
        <v>100</v>
      </c>
      <c r="C542" s="2128">
        <v>12</v>
      </c>
      <c r="D542" s="2129" t="s">
        <v>1469</v>
      </c>
      <c r="E542" s="2129" t="s">
        <v>483</v>
      </c>
      <c r="F542" s="2129" t="s">
        <v>1470</v>
      </c>
      <c r="G542" s="2128" t="s">
        <v>1620</v>
      </c>
      <c r="H542" s="2130">
        <v>45153</v>
      </c>
      <c r="I542" s="2131" t="s">
        <v>1767</v>
      </c>
      <c r="J542" s="2132" t="s">
        <v>1472</v>
      </c>
      <c r="K542" s="2133" t="s">
        <v>1622</v>
      </c>
      <c r="L542" s="2132">
        <v>130997225</v>
      </c>
      <c r="M542" s="2134" t="s">
        <v>1623</v>
      </c>
      <c r="N542" s="2135" t="s">
        <v>1624</v>
      </c>
      <c r="O542" s="2132">
        <v>1206980001</v>
      </c>
      <c r="P542" s="2134" t="s">
        <v>1476</v>
      </c>
      <c r="Q542" s="2136">
        <v>4071</v>
      </c>
      <c r="R542" s="271"/>
    </row>
    <row r="543" spans="1:18" ht="15.75" x14ac:dyDescent="0.25">
      <c r="A543" s="2128">
        <v>10</v>
      </c>
      <c r="B543" s="2128">
        <v>100</v>
      </c>
      <c r="C543" s="2128">
        <v>12</v>
      </c>
      <c r="D543" s="2129" t="s">
        <v>1469</v>
      </c>
      <c r="E543" s="2129" t="s">
        <v>483</v>
      </c>
      <c r="F543" s="2129" t="s">
        <v>1470</v>
      </c>
      <c r="G543" s="2128" t="s">
        <v>1620</v>
      </c>
      <c r="H543" s="2130">
        <v>45153</v>
      </c>
      <c r="I543" s="2131" t="s">
        <v>1768</v>
      </c>
      <c r="J543" s="2132" t="s">
        <v>1472</v>
      </c>
      <c r="K543" s="2133" t="s">
        <v>1622</v>
      </c>
      <c r="L543" s="2132">
        <v>130997225</v>
      </c>
      <c r="M543" s="2134" t="s">
        <v>1623</v>
      </c>
      <c r="N543" s="2135" t="s">
        <v>1624</v>
      </c>
      <c r="O543" s="2132">
        <v>1206980001</v>
      </c>
      <c r="P543" s="2134" t="s">
        <v>1476</v>
      </c>
      <c r="Q543" s="2136">
        <v>4071</v>
      </c>
      <c r="R543" s="271"/>
    </row>
    <row r="544" spans="1:18" ht="15.75" x14ac:dyDescent="0.25">
      <c r="A544" s="2128">
        <v>10</v>
      </c>
      <c r="B544" s="2128">
        <v>100</v>
      </c>
      <c r="C544" s="2128">
        <v>12</v>
      </c>
      <c r="D544" s="2129" t="s">
        <v>1469</v>
      </c>
      <c r="E544" s="2129" t="s">
        <v>483</v>
      </c>
      <c r="F544" s="2129" t="s">
        <v>1470</v>
      </c>
      <c r="G544" s="2128" t="s">
        <v>1620</v>
      </c>
      <c r="H544" s="2130">
        <v>45153</v>
      </c>
      <c r="I544" s="2131" t="s">
        <v>1769</v>
      </c>
      <c r="J544" s="2132" t="s">
        <v>1472</v>
      </c>
      <c r="K544" s="2133" t="s">
        <v>1622</v>
      </c>
      <c r="L544" s="2132">
        <v>130997225</v>
      </c>
      <c r="M544" s="2134" t="s">
        <v>1623</v>
      </c>
      <c r="N544" s="2135" t="s">
        <v>1624</v>
      </c>
      <c r="O544" s="2132">
        <v>1206980001</v>
      </c>
      <c r="P544" s="2134" t="s">
        <v>1476</v>
      </c>
      <c r="Q544" s="2136">
        <v>4071</v>
      </c>
      <c r="R544" s="271"/>
    </row>
    <row r="545" spans="1:18" ht="15.75" x14ac:dyDescent="0.25">
      <c r="A545" s="2128">
        <v>10</v>
      </c>
      <c r="B545" s="2128">
        <v>100</v>
      </c>
      <c r="C545" s="2128">
        <v>12</v>
      </c>
      <c r="D545" s="2129" t="s">
        <v>1469</v>
      </c>
      <c r="E545" s="2129" t="s">
        <v>483</v>
      </c>
      <c r="F545" s="2129" t="s">
        <v>1470</v>
      </c>
      <c r="G545" s="2128" t="s">
        <v>1620</v>
      </c>
      <c r="H545" s="2130">
        <v>45153</v>
      </c>
      <c r="I545" s="2131" t="s">
        <v>1770</v>
      </c>
      <c r="J545" s="2132" t="s">
        <v>1472</v>
      </c>
      <c r="K545" s="2133" t="s">
        <v>1622</v>
      </c>
      <c r="L545" s="2132">
        <v>130997225</v>
      </c>
      <c r="M545" s="2134" t="s">
        <v>1623</v>
      </c>
      <c r="N545" s="2135" t="s">
        <v>1624</v>
      </c>
      <c r="O545" s="2132">
        <v>1206980001</v>
      </c>
      <c r="P545" s="2134" t="s">
        <v>1476</v>
      </c>
      <c r="Q545" s="2136">
        <v>4071</v>
      </c>
      <c r="R545" s="271"/>
    </row>
    <row r="546" spans="1:18" ht="15.75" x14ac:dyDescent="0.25">
      <c r="A546" s="2128">
        <v>10</v>
      </c>
      <c r="B546" s="2128">
        <v>100</v>
      </c>
      <c r="C546" s="2128">
        <v>12</v>
      </c>
      <c r="D546" s="2129" t="s">
        <v>1469</v>
      </c>
      <c r="E546" s="2129" t="s">
        <v>483</v>
      </c>
      <c r="F546" s="2129" t="s">
        <v>1470</v>
      </c>
      <c r="G546" s="2128" t="s">
        <v>1620</v>
      </c>
      <c r="H546" s="2130">
        <v>45153</v>
      </c>
      <c r="I546" s="2131" t="s">
        <v>1771</v>
      </c>
      <c r="J546" s="2132" t="s">
        <v>1472</v>
      </c>
      <c r="K546" s="2133" t="s">
        <v>1622</v>
      </c>
      <c r="L546" s="2132">
        <v>130997225</v>
      </c>
      <c r="M546" s="2134" t="s">
        <v>1623</v>
      </c>
      <c r="N546" s="2135" t="s">
        <v>1624</v>
      </c>
      <c r="O546" s="2132">
        <v>1206980001</v>
      </c>
      <c r="P546" s="2134" t="s">
        <v>1476</v>
      </c>
      <c r="Q546" s="2136">
        <v>4071</v>
      </c>
      <c r="R546" s="271"/>
    </row>
    <row r="547" spans="1:18" ht="15.75" x14ac:dyDescent="0.25">
      <c r="A547" s="2128">
        <v>10</v>
      </c>
      <c r="B547" s="2128">
        <v>100</v>
      </c>
      <c r="C547" s="2128">
        <v>12</v>
      </c>
      <c r="D547" s="2129" t="s">
        <v>1469</v>
      </c>
      <c r="E547" s="2129" t="s">
        <v>483</v>
      </c>
      <c r="F547" s="2129" t="s">
        <v>1470</v>
      </c>
      <c r="G547" s="2128" t="s">
        <v>1620</v>
      </c>
      <c r="H547" s="2130">
        <v>45153</v>
      </c>
      <c r="I547" s="2131" t="s">
        <v>1772</v>
      </c>
      <c r="J547" s="2132" t="s">
        <v>1472</v>
      </c>
      <c r="K547" s="2133" t="s">
        <v>1622</v>
      </c>
      <c r="L547" s="2132">
        <v>130997225</v>
      </c>
      <c r="M547" s="2134" t="s">
        <v>1623</v>
      </c>
      <c r="N547" s="2135" t="s">
        <v>1624</v>
      </c>
      <c r="O547" s="2132">
        <v>1206980001</v>
      </c>
      <c r="P547" s="2134" t="s">
        <v>1476</v>
      </c>
      <c r="Q547" s="2136">
        <v>4071</v>
      </c>
      <c r="R547" s="271"/>
    </row>
    <row r="548" spans="1:18" ht="15.75" x14ac:dyDescent="0.25">
      <c r="A548" s="2128">
        <v>10</v>
      </c>
      <c r="B548" s="2128">
        <v>100</v>
      </c>
      <c r="C548" s="2128">
        <v>12</v>
      </c>
      <c r="D548" s="2129" t="s">
        <v>1469</v>
      </c>
      <c r="E548" s="2129" t="s">
        <v>483</v>
      </c>
      <c r="F548" s="2129" t="s">
        <v>1470</v>
      </c>
      <c r="G548" s="2128" t="s">
        <v>1620</v>
      </c>
      <c r="H548" s="2130">
        <v>45153</v>
      </c>
      <c r="I548" s="2131" t="s">
        <v>1773</v>
      </c>
      <c r="J548" s="2132" t="s">
        <v>1472</v>
      </c>
      <c r="K548" s="2133" t="s">
        <v>1622</v>
      </c>
      <c r="L548" s="2132">
        <v>130997225</v>
      </c>
      <c r="M548" s="2134" t="s">
        <v>1623</v>
      </c>
      <c r="N548" s="2135" t="s">
        <v>1624</v>
      </c>
      <c r="O548" s="2132">
        <v>1206980001</v>
      </c>
      <c r="P548" s="2134" t="s">
        <v>1476</v>
      </c>
      <c r="Q548" s="2136">
        <v>4071</v>
      </c>
      <c r="R548" s="271"/>
    </row>
    <row r="549" spans="1:18" ht="15.75" x14ac:dyDescent="0.25">
      <c r="A549" s="2128">
        <v>10</v>
      </c>
      <c r="B549" s="2128">
        <v>100</v>
      </c>
      <c r="C549" s="2128">
        <v>12</v>
      </c>
      <c r="D549" s="2129" t="s">
        <v>1469</v>
      </c>
      <c r="E549" s="2129" t="s">
        <v>483</v>
      </c>
      <c r="F549" s="2129" t="s">
        <v>1470</v>
      </c>
      <c r="G549" s="2128" t="s">
        <v>1620</v>
      </c>
      <c r="H549" s="2130">
        <v>45153</v>
      </c>
      <c r="I549" s="2131" t="s">
        <v>1774</v>
      </c>
      <c r="J549" s="2132" t="s">
        <v>1472</v>
      </c>
      <c r="K549" s="2133" t="s">
        <v>1622</v>
      </c>
      <c r="L549" s="2132">
        <v>130997225</v>
      </c>
      <c r="M549" s="2134" t="s">
        <v>1623</v>
      </c>
      <c r="N549" s="2135" t="s">
        <v>1624</v>
      </c>
      <c r="O549" s="2132">
        <v>1206980001</v>
      </c>
      <c r="P549" s="2134" t="s">
        <v>1476</v>
      </c>
      <c r="Q549" s="2136">
        <v>4071</v>
      </c>
      <c r="R549" s="271"/>
    </row>
    <row r="550" spans="1:18" ht="15.75" x14ac:dyDescent="0.25">
      <c r="A550" s="2128">
        <v>10</v>
      </c>
      <c r="B550" s="2128">
        <v>100</v>
      </c>
      <c r="C550" s="2128">
        <v>12</v>
      </c>
      <c r="D550" s="2129" t="s">
        <v>1469</v>
      </c>
      <c r="E550" s="2129" t="s">
        <v>483</v>
      </c>
      <c r="F550" s="2129" t="s">
        <v>1470</v>
      </c>
      <c r="G550" s="2128" t="s">
        <v>1620</v>
      </c>
      <c r="H550" s="2130">
        <v>45153</v>
      </c>
      <c r="I550" s="2131" t="s">
        <v>1775</v>
      </c>
      <c r="J550" s="2132" t="s">
        <v>1472</v>
      </c>
      <c r="K550" s="2133" t="s">
        <v>1622</v>
      </c>
      <c r="L550" s="2132">
        <v>130997225</v>
      </c>
      <c r="M550" s="2134" t="s">
        <v>1623</v>
      </c>
      <c r="N550" s="2135" t="s">
        <v>1624</v>
      </c>
      <c r="O550" s="2132">
        <v>1206980001</v>
      </c>
      <c r="P550" s="2134" t="s">
        <v>1476</v>
      </c>
      <c r="Q550" s="2136">
        <v>4071</v>
      </c>
      <c r="R550" s="271"/>
    </row>
    <row r="551" spans="1:18" ht="15.75" x14ac:dyDescent="0.25">
      <c r="A551" s="2128">
        <v>10</v>
      </c>
      <c r="B551" s="2128">
        <v>100</v>
      </c>
      <c r="C551" s="2128">
        <v>12</v>
      </c>
      <c r="D551" s="2129" t="s">
        <v>1469</v>
      </c>
      <c r="E551" s="2129" t="s">
        <v>483</v>
      </c>
      <c r="F551" s="2129" t="s">
        <v>1470</v>
      </c>
      <c r="G551" s="2128" t="s">
        <v>1620</v>
      </c>
      <c r="H551" s="2130">
        <v>45153</v>
      </c>
      <c r="I551" s="2131" t="s">
        <v>1776</v>
      </c>
      <c r="J551" s="2132" t="s">
        <v>1472</v>
      </c>
      <c r="K551" s="2133" t="s">
        <v>1622</v>
      </c>
      <c r="L551" s="2132">
        <v>130997225</v>
      </c>
      <c r="M551" s="2134" t="s">
        <v>1623</v>
      </c>
      <c r="N551" s="2135" t="s">
        <v>1624</v>
      </c>
      <c r="O551" s="2132">
        <v>1206980001</v>
      </c>
      <c r="P551" s="2134" t="s">
        <v>1476</v>
      </c>
      <c r="Q551" s="2136">
        <v>4071</v>
      </c>
      <c r="R551" s="271"/>
    </row>
    <row r="552" spans="1:18" ht="15.75" x14ac:dyDescent="0.25">
      <c r="A552" s="2128">
        <v>10</v>
      </c>
      <c r="B552" s="2128">
        <v>100</v>
      </c>
      <c r="C552" s="2128">
        <v>12</v>
      </c>
      <c r="D552" s="2129" t="s">
        <v>1469</v>
      </c>
      <c r="E552" s="2129" t="s">
        <v>483</v>
      </c>
      <c r="F552" s="2129" t="s">
        <v>1470</v>
      </c>
      <c r="G552" s="2128" t="s">
        <v>1620</v>
      </c>
      <c r="H552" s="2130">
        <v>45153</v>
      </c>
      <c r="I552" s="2131" t="s">
        <v>1777</v>
      </c>
      <c r="J552" s="2132" t="s">
        <v>1472</v>
      </c>
      <c r="K552" s="2133" t="s">
        <v>1622</v>
      </c>
      <c r="L552" s="2132">
        <v>130997225</v>
      </c>
      <c r="M552" s="2134" t="s">
        <v>1623</v>
      </c>
      <c r="N552" s="2135" t="s">
        <v>1624</v>
      </c>
      <c r="O552" s="2132">
        <v>1206980001</v>
      </c>
      <c r="P552" s="2134" t="s">
        <v>1476</v>
      </c>
      <c r="Q552" s="2136">
        <v>4071</v>
      </c>
      <c r="R552" s="271"/>
    </row>
    <row r="553" spans="1:18" ht="15.75" x14ac:dyDescent="0.25">
      <c r="A553" s="2128">
        <v>10</v>
      </c>
      <c r="B553" s="2128">
        <v>100</v>
      </c>
      <c r="C553" s="2128">
        <v>12</v>
      </c>
      <c r="D553" s="2129" t="s">
        <v>1469</v>
      </c>
      <c r="E553" s="2129" t="s">
        <v>483</v>
      </c>
      <c r="F553" s="2129" t="s">
        <v>1470</v>
      </c>
      <c r="G553" s="2128" t="s">
        <v>1620</v>
      </c>
      <c r="H553" s="2130">
        <v>45153</v>
      </c>
      <c r="I553" s="2131" t="s">
        <v>1778</v>
      </c>
      <c r="J553" s="2132" t="s">
        <v>1472</v>
      </c>
      <c r="K553" s="2133" t="s">
        <v>1622</v>
      </c>
      <c r="L553" s="2132">
        <v>130997225</v>
      </c>
      <c r="M553" s="2134" t="s">
        <v>1623</v>
      </c>
      <c r="N553" s="2135" t="s">
        <v>1624</v>
      </c>
      <c r="O553" s="2132">
        <v>1206980001</v>
      </c>
      <c r="P553" s="2134" t="s">
        <v>1476</v>
      </c>
      <c r="Q553" s="2136">
        <v>4071</v>
      </c>
      <c r="R553" s="271"/>
    </row>
    <row r="554" spans="1:18" ht="15.75" x14ac:dyDescent="0.25">
      <c r="A554" s="2128">
        <v>10</v>
      </c>
      <c r="B554" s="2128">
        <v>100</v>
      </c>
      <c r="C554" s="2128">
        <v>12</v>
      </c>
      <c r="D554" s="2129" t="s">
        <v>1469</v>
      </c>
      <c r="E554" s="2129" t="s">
        <v>483</v>
      </c>
      <c r="F554" s="2129" t="s">
        <v>1470</v>
      </c>
      <c r="G554" s="2128" t="s">
        <v>1620</v>
      </c>
      <c r="H554" s="2130">
        <v>45153</v>
      </c>
      <c r="I554" s="2131" t="s">
        <v>1779</v>
      </c>
      <c r="J554" s="2132" t="s">
        <v>1472</v>
      </c>
      <c r="K554" s="2133" t="s">
        <v>1622</v>
      </c>
      <c r="L554" s="2132">
        <v>130997225</v>
      </c>
      <c r="M554" s="2134" t="s">
        <v>1623</v>
      </c>
      <c r="N554" s="2135" t="s">
        <v>1624</v>
      </c>
      <c r="O554" s="2132">
        <v>1206980001</v>
      </c>
      <c r="P554" s="2134" t="s">
        <v>1476</v>
      </c>
      <c r="Q554" s="2136">
        <v>4071</v>
      </c>
      <c r="R554" s="271"/>
    </row>
    <row r="555" spans="1:18" ht="15.75" x14ac:dyDescent="0.25">
      <c r="A555" s="2128">
        <v>10</v>
      </c>
      <c r="B555" s="2128">
        <v>100</v>
      </c>
      <c r="C555" s="2128">
        <v>12</v>
      </c>
      <c r="D555" s="2129" t="s">
        <v>1469</v>
      </c>
      <c r="E555" s="2129" t="s">
        <v>483</v>
      </c>
      <c r="F555" s="2129" t="s">
        <v>1470</v>
      </c>
      <c r="G555" s="2128" t="s">
        <v>1620</v>
      </c>
      <c r="H555" s="2130">
        <v>45153</v>
      </c>
      <c r="I555" s="2131" t="s">
        <v>1780</v>
      </c>
      <c r="J555" s="2132" t="s">
        <v>1472</v>
      </c>
      <c r="K555" s="2133" t="s">
        <v>1622</v>
      </c>
      <c r="L555" s="2132">
        <v>130997225</v>
      </c>
      <c r="M555" s="2134" t="s">
        <v>1623</v>
      </c>
      <c r="N555" s="2135" t="s">
        <v>1624</v>
      </c>
      <c r="O555" s="2132">
        <v>1206980001</v>
      </c>
      <c r="P555" s="2134" t="s">
        <v>1476</v>
      </c>
      <c r="Q555" s="2136">
        <v>4071</v>
      </c>
      <c r="R555" s="271"/>
    </row>
    <row r="556" spans="1:18" ht="15.75" x14ac:dyDescent="0.25">
      <c r="A556" s="2128">
        <v>10</v>
      </c>
      <c r="B556" s="2128">
        <v>100</v>
      </c>
      <c r="C556" s="2128">
        <v>12</v>
      </c>
      <c r="D556" s="2129" t="s">
        <v>1469</v>
      </c>
      <c r="E556" s="2129" t="s">
        <v>483</v>
      </c>
      <c r="F556" s="2129" t="s">
        <v>1470</v>
      </c>
      <c r="G556" s="2128" t="s">
        <v>1620</v>
      </c>
      <c r="H556" s="2130">
        <v>45153</v>
      </c>
      <c r="I556" s="2131" t="s">
        <v>1781</v>
      </c>
      <c r="J556" s="2132" t="s">
        <v>1472</v>
      </c>
      <c r="K556" s="2133" t="s">
        <v>1622</v>
      </c>
      <c r="L556" s="2132">
        <v>130997225</v>
      </c>
      <c r="M556" s="2134" t="s">
        <v>1623</v>
      </c>
      <c r="N556" s="2135" t="s">
        <v>1624</v>
      </c>
      <c r="O556" s="2132">
        <v>1206980001</v>
      </c>
      <c r="P556" s="2134" t="s">
        <v>1476</v>
      </c>
      <c r="Q556" s="2136">
        <v>4071</v>
      </c>
      <c r="R556" s="271"/>
    </row>
    <row r="557" spans="1:18" ht="15.75" x14ac:dyDescent="0.25">
      <c r="A557" s="2128">
        <v>10</v>
      </c>
      <c r="B557" s="2128">
        <v>100</v>
      </c>
      <c r="C557" s="2128">
        <v>12</v>
      </c>
      <c r="D557" s="2129" t="s">
        <v>1469</v>
      </c>
      <c r="E557" s="2129" t="s">
        <v>483</v>
      </c>
      <c r="F557" s="2129" t="s">
        <v>1470</v>
      </c>
      <c r="G557" s="2128" t="s">
        <v>1620</v>
      </c>
      <c r="H557" s="2130">
        <v>45153</v>
      </c>
      <c r="I557" s="2131" t="s">
        <v>1782</v>
      </c>
      <c r="J557" s="2132" t="s">
        <v>1472</v>
      </c>
      <c r="K557" s="2133" t="s">
        <v>1622</v>
      </c>
      <c r="L557" s="2132">
        <v>130997225</v>
      </c>
      <c r="M557" s="2134" t="s">
        <v>1623</v>
      </c>
      <c r="N557" s="2135" t="s">
        <v>1624</v>
      </c>
      <c r="O557" s="2132">
        <v>1206980001</v>
      </c>
      <c r="P557" s="2134" t="s">
        <v>1476</v>
      </c>
      <c r="Q557" s="2136">
        <v>4071</v>
      </c>
      <c r="R557" s="271"/>
    </row>
    <row r="558" spans="1:18" ht="15.75" x14ac:dyDescent="0.25">
      <c r="A558" s="2128">
        <v>10</v>
      </c>
      <c r="B558" s="2128">
        <v>100</v>
      </c>
      <c r="C558" s="2128">
        <v>12</v>
      </c>
      <c r="D558" s="2129" t="s">
        <v>1469</v>
      </c>
      <c r="E558" s="2129" t="s">
        <v>483</v>
      </c>
      <c r="F558" s="2129" t="s">
        <v>1470</v>
      </c>
      <c r="G558" s="2128" t="s">
        <v>1620</v>
      </c>
      <c r="H558" s="2130">
        <v>45153</v>
      </c>
      <c r="I558" s="2131" t="s">
        <v>1783</v>
      </c>
      <c r="J558" s="2132" t="s">
        <v>1472</v>
      </c>
      <c r="K558" s="2133" t="s">
        <v>1622</v>
      </c>
      <c r="L558" s="2132">
        <v>130997225</v>
      </c>
      <c r="M558" s="2134" t="s">
        <v>1623</v>
      </c>
      <c r="N558" s="2135" t="s">
        <v>1624</v>
      </c>
      <c r="O558" s="2132">
        <v>1206980001</v>
      </c>
      <c r="P558" s="2134" t="s">
        <v>1476</v>
      </c>
      <c r="Q558" s="2136">
        <v>4071</v>
      </c>
      <c r="R558" s="271"/>
    </row>
    <row r="559" spans="1:18" ht="15.75" x14ac:dyDescent="0.25">
      <c r="A559" s="2128">
        <v>10</v>
      </c>
      <c r="B559" s="2128">
        <v>100</v>
      </c>
      <c r="C559" s="2128">
        <v>12</v>
      </c>
      <c r="D559" s="2129" t="s">
        <v>1469</v>
      </c>
      <c r="E559" s="2129" t="s">
        <v>483</v>
      </c>
      <c r="F559" s="2129" t="s">
        <v>1470</v>
      </c>
      <c r="G559" s="2128" t="s">
        <v>1620</v>
      </c>
      <c r="H559" s="2130">
        <v>45153</v>
      </c>
      <c r="I559" s="2131" t="s">
        <v>1784</v>
      </c>
      <c r="J559" s="2132" t="s">
        <v>1472</v>
      </c>
      <c r="K559" s="2133" t="s">
        <v>1622</v>
      </c>
      <c r="L559" s="2132">
        <v>130997225</v>
      </c>
      <c r="M559" s="2134" t="s">
        <v>1623</v>
      </c>
      <c r="N559" s="2135" t="s">
        <v>1624</v>
      </c>
      <c r="O559" s="2132">
        <v>1206980001</v>
      </c>
      <c r="P559" s="2134" t="s">
        <v>1476</v>
      </c>
      <c r="Q559" s="2136">
        <v>4071</v>
      </c>
      <c r="R559" s="271"/>
    </row>
    <row r="560" spans="1:18" ht="15.75" x14ac:dyDescent="0.25">
      <c r="A560" s="2128">
        <v>10</v>
      </c>
      <c r="B560" s="2128">
        <v>100</v>
      </c>
      <c r="C560" s="2128">
        <v>12</v>
      </c>
      <c r="D560" s="2129" t="s">
        <v>1469</v>
      </c>
      <c r="E560" s="2129" t="s">
        <v>483</v>
      </c>
      <c r="F560" s="2129" t="s">
        <v>1470</v>
      </c>
      <c r="G560" s="2128" t="s">
        <v>1620</v>
      </c>
      <c r="H560" s="2130">
        <v>45153</v>
      </c>
      <c r="I560" s="2131" t="s">
        <v>1785</v>
      </c>
      <c r="J560" s="2132" t="s">
        <v>1472</v>
      </c>
      <c r="K560" s="2133" t="s">
        <v>1622</v>
      </c>
      <c r="L560" s="2132">
        <v>130997225</v>
      </c>
      <c r="M560" s="2134" t="s">
        <v>1623</v>
      </c>
      <c r="N560" s="2135" t="s">
        <v>1624</v>
      </c>
      <c r="O560" s="2132">
        <v>1206980001</v>
      </c>
      <c r="P560" s="2134" t="s">
        <v>1476</v>
      </c>
      <c r="Q560" s="2136">
        <v>4071</v>
      </c>
      <c r="R560" s="271"/>
    </row>
    <row r="561" spans="1:18" ht="15.75" x14ac:dyDescent="0.25">
      <c r="A561" s="2128">
        <v>10</v>
      </c>
      <c r="B561" s="2128">
        <v>100</v>
      </c>
      <c r="C561" s="2128">
        <v>12</v>
      </c>
      <c r="D561" s="2129" t="s">
        <v>1469</v>
      </c>
      <c r="E561" s="2129" t="s">
        <v>483</v>
      </c>
      <c r="F561" s="2129" t="s">
        <v>1470</v>
      </c>
      <c r="G561" s="2128" t="s">
        <v>1620</v>
      </c>
      <c r="H561" s="2130">
        <v>45153</v>
      </c>
      <c r="I561" s="2131" t="s">
        <v>1786</v>
      </c>
      <c r="J561" s="2132" t="s">
        <v>1472</v>
      </c>
      <c r="K561" s="2133" t="s">
        <v>1622</v>
      </c>
      <c r="L561" s="2132">
        <v>130997225</v>
      </c>
      <c r="M561" s="2134" t="s">
        <v>1623</v>
      </c>
      <c r="N561" s="2135" t="s">
        <v>1624</v>
      </c>
      <c r="O561" s="2132">
        <v>1206980001</v>
      </c>
      <c r="P561" s="2134" t="s">
        <v>1476</v>
      </c>
      <c r="Q561" s="2136">
        <v>4071</v>
      </c>
      <c r="R561" s="271"/>
    </row>
    <row r="562" spans="1:18" ht="15.75" x14ac:dyDescent="0.25">
      <c r="A562" s="2128">
        <v>10</v>
      </c>
      <c r="B562" s="2128">
        <v>100</v>
      </c>
      <c r="C562" s="2128">
        <v>12</v>
      </c>
      <c r="D562" s="2129" t="s">
        <v>1469</v>
      </c>
      <c r="E562" s="2129" t="s">
        <v>483</v>
      </c>
      <c r="F562" s="2129" t="s">
        <v>1470</v>
      </c>
      <c r="G562" s="2128" t="s">
        <v>1620</v>
      </c>
      <c r="H562" s="2130">
        <v>45153</v>
      </c>
      <c r="I562" s="2131" t="s">
        <v>1787</v>
      </c>
      <c r="J562" s="2132" t="s">
        <v>1472</v>
      </c>
      <c r="K562" s="2133" t="s">
        <v>1622</v>
      </c>
      <c r="L562" s="2132">
        <v>130997225</v>
      </c>
      <c r="M562" s="2134" t="s">
        <v>1623</v>
      </c>
      <c r="N562" s="2135" t="s">
        <v>1624</v>
      </c>
      <c r="O562" s="2132">
        <v>1206980001</v>
      </c>
      <c r="P562" s="2134" t="s">
        <v>1476</v>
      </c>
      <c r="Q562" s="2136">
        <v>4071</v>
      </c>
      <c r="R562" s="271"/>
    </row>
    <row r="563" spans="1:18" ht="15.75" x14ac:dyDescent="0.25">
      <c r="A563" s="2128">
        <v>10</v>
      </c>
      <c r="B563" s="2128">
        <v>100</v>
      </c>
      <c r="C563" s="2128">
        <v>12</v>
      </c>
      <c r="D563" s="2129" t="s">
        <v>1469</v>
      </c>
      <c r="E563" s="2129" t="s">
        <v>483</v>
      </c>
      <c r="F563" s="2129" t="s">
        <v>1470</v>
      </c>
      <c r="G563" s="2128" t="s">
        <v>1620</v>
      </c>
      <c r="H563" s="2130">
        <v>45153</v>
      </c>
      <c r="I563" s="2131" t="s">
        <v>1788</v>
      </c>
      <c r="J563" s="2132" t="s">
        <v>1472</v>
      </c>
      <c r="K563" s="2133" t="s">
        <v>1622</v>
      </c>
      <c r="L563" s="2132">
        <v>130997225</v>
      </c>
      <c r="M563" s="2134" t="s">
        <v>1623</v>
      </c>
      <c r="N563" s="2135" t="s">
        <v>1624</v>
      </c>
      <c r="O563" s="2132">
        <v>1206980001</v>
      </c>
      <c r="P563" s="2134" t="s">
        <v>1476</v>
      </c>
      <c r="Q563" s="2136">
        <v>4071</v>
      </c>
      <c r="R563" s="271"/>
    </row>
    <row r="564" spans="1:18" ht="15.75" x14ac:dyDescent="0.25">
      <c r="A564" s="2128">
        <v>10</v>
      </c>
      <c r="B564" s="2128">
        <v>100</v>
      </c>
      <c r="C564" s="2128">
        <v>12</v>
      </c>
      <c r="D564" s="2129" t="s">
        <v>1469</v>
      </c>
      <c r="E564" s="2129" t="s">
        <v>483</v>
      </c>
      <c r="F564" s="2129" t="s">
        <v>1470</v>
      </c>
      <c r="G564" s="2128" t="s">
        <v>1620</v>
      </c>
      <c r="H564" s="2130">
        <v>45153</v>
      </c>
      <c r="I564" s="2131" t="s">
        <v>1789</v>
      </c>
      <c r="J564" s="2132" t="s">
        <v>1472</v>
      </c>
      <c r="K564" s="2133" t="s">
        <v>1622</v>
      </c>
      <c r="L564" s="2132">
        <v>130997225</v>
      </c>
      <c r="M564" s="2134" t="s">
        <v>1623</v>
      </c>
      <c r="N564" s="2135" t="s">
        <v>1624</v>
      </c>
      <c r="O564" s="2132">
        <v>1206980001</v>
      </c>
      <c r="P564" s="2134" t="s">
        <v>1476</v>
      </c>
      <c r="Q564" s="2136">
        <v>4071</v>
      </c>
      <c r="R564" s="271"/>
    </row>
    <row r="565" spans="1:18" ht="15.75" x14ac:dyDescent="0.25">
      <c r="A565" s="2128">
        <v>10</v>
      </c>
      <c r="B565" s="2128">
        <v>100</v>
      </c>
      <c r="C565" s="2128">
        <v>12</v>
      </c>
      <c r="D565" s="2129" t="s">
        <v>1469</v>
      </c>
      <c r="E565" s="2129" t="s">
        <v>483</v>
      </c>
      <c r="F565" s="2129" t="s">
        <v>1470</v>
      </c>
      <c r="G565" s="2128" t="s">
        <v>1620</v>
      </c>
      <c r="H565" s="2130">
        <v>45153</v>
      </c>
      <c r="I565" s="2131" t="s">
        <v>1790</v>
      </c>
      <c r="J565" s="2132" t="s">
        <v>1472</v>
      </c>
      <c r="K565" s="2133" t="s">
        <v>1622</v>
      </c>
      <c r="L565" s="2132">
        <v>130997225</v>
      </c>
      <c r="M565" s="2134" t="s">
        <v>1623</v>
      </c>
      <c r="N565" s="2135" t="s">
        <v>1624</v>
      </c>
      <c r="O565" s="2132">
        <v>1206980001</v>
      </c>
      <c r="P565" s="2134" t="s">
        <v>1476</v>
      </c>
      <c r="Q565" s="2136">
        <v>4071</v>
      </c>
      <c r="R565" s="271"/>
    </row>
    <row r="566" spans="1:18" ht="15.75" x14ac:dyDescent="0.25">
      <c r="A566" s="2128">
        <v>10</v>
      </c>
      <c r="B566" s="2128">
        <v>100</v>
      </c>
      <c r="C566" s="2128">
        <v>12</v>
      </c>
      <c r="D566" s="2129" t="s">
        <v>1469</v>
      </c>
      <c r="E566" s="2129" t="s">
        <v>483</v>
      </c>
      <c r="F566" s="2129" t="s">
        <v>1470</v>
      </c>
      <c r="G566" s="2128" t="s">
        <v>1620</v>
      </c>
      <c r="H566" s="2130">
        <v>45153</v>
      </c>
      <c r="I566" s="2131" t="s">
        <v>1791</v>
      </c>
      <c r="J566" s="2132" t="s">
        <v>1472</v>
      </c>
      <c r="K566" s="2133" t="s">
        <v>1622</v>
      </c>
      <c r="L566" s="2132">
        <v>130997225</v>
      </c>
      <c r="M566" s="2134" t="s">
        <v>1623</v>
      </c>
      <c r="N566" s="2135" t="s">
        <v>1624</v>
      </c>
      <c r="O566" s="2132">
        <v>1206980001</v>
      </c>
      <c r="P566" s="2134" t="s">
        <v>1476</v>
      </c>
      <c r="Q566" s="2136">
        <v>4071</v>
      </c>
      <c r="R566" s="271"/>
    </row>
    <row r="567" spans="1:18" ht="15.75" x14ac:dyDescent="0.25">
      <c r="A567" s="2128">
        <v>10</v>
      </c>
      <c r="B567" s="2128">
        <v>100</v>
      </c>
      <c r="C567" s="2128">
        <v>12</v>
      </c>
      <c r="D567" s="2129" t="s">
        <v>1469</v>
      </c>
      <c r="E567" s="2129" t="s">
        <v>483</v>
      </c>
      <c r="F567" s="2129" t="s">
        <v>1470</v>
      </c>
      <c r="G567" s="2128" t="s">
        <v>1620</v>
      </c>
      <c r="H567" s="2130">
        <v>45153</v>
      </c>
      <c r="I567" s="2131" t="s">
        <v>1792</v>
      </c>
      <c r="J567" s="2132" t="s">
        <v>1472</v>
      </c>
      <c r="K567" s="2133" t="s">
        <v>1622</v>
      </c>
      <c r="L567" s="2132">
        <v>130997225</v>
      </c>
      <c r="M567" s="2134" t="s">
        <v>1623</v>
      </c>
      <c r="N567" s="2135" t="s">
        <v>1624</v>
      </c>
      <c r="O567" s="2132">
        <v>1206980001</v>
      </c>
      <c r="P567" s="2134" t="s">
        <v>1476</v>
      </c>
      <c r="Q567" s="2136">
        <v>4071</v>
      </c>
      <c r="R567" s="271"/>
    </row>
    <row r="568" spans="1:18" ht="15.75" x14ac:dyDescent="0.25">
      <c r="A568" s="2128">
        <v>10</v>
      </c>
      <c r="B568" s="2128">
        <v>100</v>
      </c>
      <c r="C568" s="2128">
        <v>12</v>
      </c>
      <c r="D568" s="2129" t="s">
        <v>1469</v>
      </c>
      <c r="E568" s="2129" t="s">
        <v>483</v>
      </c>
      <c r="F568" s="2129" t="s">
        <v>1470</v>
      </c>
      <c r="G568" s="2128" t="s">
        <v>1620</v>
      </c>
      <c r="H568" s="2130">
        <v>45153</v>
      </c>
      <c r="I568" s="2131" t="s">
        <v>1793</v>
      </c>
      <c r="J568" s="2132" t="s">
        <v>1472</v>
      </c>
      <c r="K568" s="2133" t="s">
        <v>1622</v>
      </c>
      <c r="L568" s="2132">
        <v>130997225</v>
      </c>
      <c r="M568" s="2134" t="s">
        <v>1623</v>
      </c>
      <c r="N568" s="2135" t="s">
        <v>1624</v>
      </c>
      <c r="O568" s="2132">
        <v>1206980001</v>
      </c>
      <c r="P568" s="2134" t="s">
        <v>1476</v>
      </c>
      <c r="Q568" s="2136">
        <v>4071</v>
      </c>
      <c r="R568" s="271"/>
    </row>
    <row r="569" spans="1:18" ht="15.75" x14ac:dyDescent="0.25">
      <c r="A569" s="2128">
        <v>10</v>
      </c>
      <c r="B569" s="2128">
        <v>100</v>
      </c>
      <c r="C569" s="2128">
        <v>12</v>
      </c>
      <c r="D569" s="2129" t="s">
        <v>1469</v>
      </c>
      <c r="E569" s="2129" t="s">
        <v>483</v>
      </c>
      <c r="F569" s="2129" t="s">
        <v>1470</v>
      </c>
      <c r="G569" s="2128" t="s">
        <v>1620</v>
      </c>
      <c r="H569" s="2130">
        <v>45153</v>
      </c>
      <c r="I569" s="2131" t="s">
        <v>1794</v>
      </c>
      <c r="J569" s="2132" t="s">
        <v>1472</v>
      </c>
      <c r="K569" s="2133" t="s">
        <v>1622</v>
      </c>
      <c r="L569" s="2132">
        <v>130997225</v>
      </c>
      <c r="M569" s="2134" t="s">
        <v>1623</v>
      </c>
      <c r="N569" s="2135" t="s">
        <v>1624</v>
      </c>
      <c r="O569" s="2132">
        <v>1206980001</v>
      </c>
      <c r="P569" s="2134" t="s">
        <v>1476</v>
      </c>
      <c r="Q569" s="2136">
        <v>4071</v>
      </c>
      <c r="R569" s="271"/>
    </row>
    <row r="570" spans="1:18" ht="15.75" x14ac:dyDescent="0.25">
      <c r="A570" s="2128">
        <v>10</v>
      </c>
      <c r="B570" s="2128">
        <v>100</v>
      </c>
      <c r="C570" s="2128">
        <v>12</v>
      </c>
      <c r="D570" s="2129" t="s">
        <v>1469</v>
      </c>
      <c r="E570" s="2129" t="s">
        <v>483</v>
      </c>
      <c r="F570" s="2129" t="s">
        <v>1470</v>
      </c>
      <c r="G570" s="2128" t="s">
        <v>1620</v>
      </c>
      <c r="H570" s="2130">
        <v>45153</v>
      </c>
      <c r="I570" s="2131" t="s">
        <v>1795</v>
      </c>
      <c r="J570" s="2132" t="s">
        <v>1472</v>
      </c>
      <c r="K570" s="2133" t="s">
        <v>1622</v>
      </c>
      <c r="L570" s="2132">
        <v>130997225</v>
      </c>
      <c r="M570" s="2134" t="s">
        <v>1623</v>
      </c>
      <c r="N570" s="2135" t="s">
        <v>1624</v>
      </c>
      <c r="O570" s="2132">
        <v>1206980001</v>
      </c>
      <c r="P570" s="2134" t="s">
        <v>1476</v>
      </c>
      <c r="Q570" s="2136">
        <v>4071</v>
      </c>
      <c r="R570" s="271"/>
    </row>
    <row r="571" spans="1:18" ht="15.75" x14ac:dyDescent="0.25">
      <c r="A571" s="2128">
        <v>10</v>
      </c>
      <c r="B571" s="2128">
        <v>100</v>
      </c>
      <c r="C571" s="2128">
        <v>12</v>
      </c>
      <c r="D571" s="2129" t="s">
        <v>1469</v>
      </c>
      <c r="E571" s="2129" t="s">
        <v>483</v>
      </c>
      <c r="F571" s="2129" t="s">
        <v>1470</v>
      </c>
      <c r="G571" s="2128" t="s">
        <v>1620</v>
      </c>
      <c r="H571" s="2130">
        <v>45153</v>
      </c>
      <c r="I571" s="2131" t="s">
        <v>1796</v>
      </c>
      <c r="J571" s="2132" t="s">
        <v>1472</v>
      </c>
      <c r="K571" s="2133" t="s">
        <v>1622</v>
      </c>
      <c r="L571" s="2132">
        <v>130997225</v>
      </c>
      <c r="M571" s="2134" t="s">
        <v>1623</v>
      </c>
      <c r="N571" s="2135" t="s">
        <v>1624</v>
      </c>
      <c r="O571" s="2132">
        <v>1206980001</v>
      </c>
      <c r="P571" s="2134" t="s">
        <v>1476</v>
      </c>
      <c r="Q571" s="2136">
        <v>4071</v>
      </c>
      <c r="R571" s="271"/>
    </row>
    <row r="572" spans="1:18" ht="15.75" x14ac:dyDescent="0.25">
      <c r="A572" s="2128">
        <v>10</v>
      </c>
      <c r="B572" s="2128">
        <v>100</v>
      </c>
      <c r="C572" s="2128">
        <v>12</v>
      </c>
      <c r="D572" s="2129" t="s">
        <v>1469</v>
      </c>
      <c r="E572" s="2129" t="s">
        <v>483</v>
      </c>
      <c r="F572" s="2129" t="s">
        <v>1470</v>
      </c>
      <c r="G572" s="2128" t="s">
        <v>1620</v>
      </c>
      <c r="H572" s="2130">
        <v>45153</v>
      </c>
      <c r="I572" s="2131" t="s">
        <v>1797</v>
      </c>
      <c r="J572" s="2132" t="s">
        <v>1472</v>
      </c>
      <c r="K572" s="2133" t="s">
        <v>1622</v>
      </c>
      <c r="L572" s="2132">
        <v>130997225</v>
      </c>
      <c r="M572" s="2134" t="s">
        <v>1623</v>
      </c>
      <c r="N572" s="2135" t="s">
        <v>1624</v>
      </c>
      <c r="O572" s="2132">
        <v>1206980001</v>
      </c>
      <c r="P572" s="2134" t="s">
        <v>1476</v>
      </c>
      <c r="Q572" s="2136">
        <v>4071</v>
      </c>
      <c r="R572" s="271"/>
    </row>
    <row r="573" spans="1:18" ht="15.75" x14ac:dyDescent="0.25">
      <c r="A573" s="2128">
        <v>10</v>
      </c>
      <c r="B573" s="2128">
        <v>100</v>
      </c>
      <c r="C573" s="2128">
        <v>12</v>
      </c>
      <c r="D573" s="2129" t="s">
        <v>1469</v>
      </c>
      <c r="E573" s="2129" t="s">
        <v>483</v>
      </c>
      <c r="F573" s="2129" t="s">
        <v>1470</v>
      </c>
      <c r="G573" s="2128" t="s">
        <v>1620</v>
      </c>
      <c r="H573" s="2130">
        <v>45153</v>
      </c>
      <c r="I573" s="2131" t="s">
        <v>1798</v>
      </c>
      <c r="J573" s="2132" t="s">
        <v>1472</v>
      </c>
      <c r="K573" s="2133" t="s">
        <v>1622</v>
      </c>
      <c r="L573" s="2132">
        <v>130997225</v>
      </c>
      <c r="M573" s="2134" t="s">
        <v>1623</v>
      </c>
      <c r="N573" s="2135" t="s">
        <v>1624</v>
      </c>
      <c r="O573" s="2132">
        <v>1206980001</v>
      </c>
      <c r="P573" s="2134" t="s">
        <v>1476</v>
      </c>
      <c r="Q573" s="2136">
        <v>4071</v>
      </c>
      <c r="R573" s="271"/>
    </row>
    <row r="574" spans="1:18" ht="15.75" x14ac:dyDescent="0.25">
      <c r="A574" s="2128">
        <v>10</v>
      </c>
      <c r="B574" s="2128">
        <v>100</v>
      </c>
      <c r="C574" s="2128">
        <v>12</v>
      </c>
      <c r="D574" s="2129" t="s">
        <v>1469</v>
      </c>
      <c r="E574" s="2129" t="s">
        <v>483</v>
      </c>
      <c r="F574" s="2129" t="s">
        <v>1470</v>
      </c>
      <c r="G574" s="2128" t="s">
        <v>1620</v>
      </c>
      <c r="H574" s="2130">
        <v>45153</v>
      </c>
      <c r="I574" s="2131" t="s">
        <v>1799</v>
      </c>
      <c r="J574" s="2132" t="s">
        <v>1472</v>
      </c>
      <c r="K574" s="2133" t="s">
        <v>1622</v>
      </c>
      <c r="L574" s="2132">
        <v>130997225</v>
      </c>
      <c r="M574" s="2134" t="s">
        <v>1623</v>
      </c>
      <c r="N574" s="2135" t="s">
        <v>1624</v>
      </c>
      <c r="O574" s="2132">
        <v>1206980001</v>
      </c>
      <c r="P574" s="2134" t="s">
        <v>1476</v>
      </c>
      <c r="Q574" s="2136">
        <v>4071</v>
      </c>
      <c r="R574" s="271"/>
    </row>
    <row r="575" spans="1:18" ht="15.75" x14ac:dyDescent="0.25">
      <c r="A575" s="2128">
        <v>10</v>
      </c>
      <c r="B575" s="2128">
        <v>100</v>
      </c>
      <c r="C575" s="2128">
        <v>12</v>
      </c>
      <c r="D575" s="2129" t="s">
        <v>1469</v>
      </c>
      <c r="E575" s="2129" t="s">
        <v>483</v>
      </c>
      <c r="F575" s="2129" t="s">
        <v>1470</v>
      </c>
      <c r="G575" s="2128" t="s">
        <v>1620</v>
      </c>
      <c r="H575" s="2130">
        <v>45153</v>
      </c>
      <c r="I575" s="2131" t="s">
        <v>1800</v>
      </c>
      <c r="J575" s="2132" t="s">
        <v>1472</v>
      </c>
      <c r="K575" s="2133" t="s">
        <v>1622</v>
      </c>
      <c r="L575" s="2132">
        <v>130997225</v>
      </c>
      <c r="M575" s="2134" t="s">
        <v>1623</v>
      </c>
      <c r="N575" s="2135" t="s">
        <v>1624</v>
      </c>
      <c r="O575" s="2132">
        <v>1206980001</v>
      </c>
      <c r="P575" s="2134" t="s">
        <v>1476</v>
      </c>
      <c r="Q575" s="2136">
        <v>4071</v>
      </c>
      <c r="R575" s="271"/>
    </row>
    <row r="576" spans="1:18" ht="15.75" x14ac:dyDescent="0.25">
      <c r="A576" s="2128">
        <v>10</v>
      </c>
      <c r="B576" s="2128">
        <v>100</v>
      </c>
      <c r="C576" s="2128">
        <v>12</v>
      </c>
      <c r="D576" s="2129" t="s">
        <v>1469</v>
      </c>
      <c r="E576" s="2129" t="s">
        <v>483</v>
      </c>
      <c r="F576" s="2129" t="s">
        <v>1470</v>
      </c>
      <c r="G576" s="2128" t="s">
        <v>1620</v>
      </c>
      <c r="H576" s="2130">
        <v>45153</v>
      </c>
      <c r="I576" s="2131" t="s">
        <v>1801</v>
      </c>
      <c r="J576" s="2132" t="s">
        <v>1472</v>
      </c>
      <c r="K576" s="2133" t="s">
        <v>1622</v>
      </c>
      <c r="L576" s="2132">
        <v>130997225</v>
      </c>
      <c r="M576" s="2134" t="s">
        <v>1623</v>
      </c>
      <c r="N576" s="2135" t="s">
        <v>1624</v>
      </c>
      <c r="O576" s="2132">
        <v>1206980001</v>
      </c>
      <c r="P576" s="2134" t="s">
        <v>1476</v>
      </c>
      <c r="Q576" s="2136">
        <v>4071</v>
      </c>
      <c r="R576" s="271"/>
    </row>
    <row r="577" spans="1:18" ht="15.75" x14ac:dyDescent="0.25">
      <c r="A577" s="2128">
        <v>10</v>
      </c>
      <c r="B577" s="2128">
        <v>100</v>
      </c>
      <c r="C577" s="2128">
        <v>12</v>
      </c>
      <c r="D577" s="2129" t="s">
        <v>1469</v>
      </c>
      <c r="E577" s="2129" t="s">
        <v>483</v>
      </c>
      <c r="F577" s="2129" t="s">
        <v>1470</v>
      </c>
      <c r="G577" s="2128" t="s">
        <v>1620</v>
      </c>
      <c r="H577" s="2130">
        <v>45153</v>
      </c>
      <c r="I577" s="2131" t="s">
        <v>1802</v>
      </c>
      <c r="J577" s="2132" t="s">
        <v>1472</v>
      </c>
      <c r="K577" s="2133" t="s">
        <v>1622</v>
      </c>
      <c r="L577" s="2132">
        <v>130997225</v>
      </c>
      <c r="M577" s="2134" t="s">
        <v>1623</v>
      </c>
      <c r="N577" s="2135" t="s">
        <v>1624</v>
      </c>
      <c r="O577" s="2132">
        <v>1206980001</v>
      </c>
      <c r="P577" s="2134" t="s">
        <v>1476</v>
      </c>
      <c r="Q577" s="2136">
        <v>4071</v>
      </c>
      <c r="R577" s="271"/>
    </row>
    <row r="578" spans="1:18" ht="15.75" x14ac:dyDescent="0.25">
      <c r="A578" s="2128">
        <v>10</v>
      </c>
      <c r="B578" s="2128">
        <v>100</v>
      </c>
      <c r="C578" s="2128">
        <v>12</v>
      </c>
      <c r="D578" s="2129" t="s">
        <v>1469</v>
      </c>
      <c r="E578" s="2129" t="s">
        <v>483</v>
      </c>
      <c r="F578" s="2129" t="s">
        <v>1470</v>
      </c>
      <c r="G578" s="2128" t="s">
        <v>1620</v>
      </c>
      <c r="H578" s="2130">
        <v>45153</v>
      </c>
      <c r="I578" s="2131" t="s">
        <v>1803</v>
      </c>
      <c r="J578" s="2132" t="s">
        <v>1472</v>
      </c>
      <c r="K578" s="2133" t="s">
        <v>1622</v>
      </c>
      <c r="L578" s="2132">
        <v>130997225</v>
      </c>
      <c r="M578" s="2134" t="s">
        <v>1623</v>
      </c>
      <c r="N578" s="2135" t="s">
        <v>1624</v>
      </c>
      <c r="O578" s="2132">
        <v>1206980001</v>
      </c>
      <c r="P578" s="2134" t="s">
        <v>1476</v>
      </c>
      <c r="Q578" s="2136">
        <v>4071</v>
      </c>
      <c r="R578" s="271"/>
    </row>
    <row r="579" spans="1:18" ht="15.75" x14ac:dyDescent="0.25">
      <c r="A579" s="2128">
        <v>10</v>
      </c>
      <c r="B579" s="2128">
        <v>100</v>
      </c>
      <c r="C579" s="2128">
        <v>12</v>
      </c>
      <c r="D579" s="2129" t="s">
        <v>1469</v>
      </c>
      <c r="E579" s="2129" t="s">
        <v>483</v>
      </c>
      <c r="F579" s="2129" t="s">
        <v>1470</v>
      </c>
      <c r="G579" s="2128" t="s">
        <v>1620</v>
      </c>
      <c r="H579" s="2130">
        <v>45153</v>
      </c>
      <c r="I579" s="2131" t="s">
        <v>1804</v>
      </c>
      <c r="J579" s="2132" t="s">
        <v>1472</v>
      </c>
      <c r="K579" s="2133" t="s">
        <v>1622</v>
      </c>
      <c r="L579" s="2132">
        <v>130997225</v>
      </c>
      <c r="M579" s="2134" t="s">
        <v>1623</v>
      </c>
      <c r="N579" s="2135" t="s">
        <v>1624</v>
      </c>
      <c r="O579" s="2132">
        <v>1206980001</v>
      </c>
      <c r="P579" s="2134" t="s">
        <v>1476</v>
      </c>
      <c r="Q579" s="2136">
        <v>4071</v>
      </c>
      <c r="R579" s="271"/>
    </row>
    <row r="580" spans="1:18" ht="15.75" x14ac:dyDescent="0.25">
      <c r="A580" s="2128">
        <v>10</v>
      </c>
      <c r="B580" s="2128">
        <v>100</v>
      </c>
      <c r="C580" s="2128">
        <v>12</v>
      </c>
      <c r="D580" s="2129" t="s">
        <v>1469</v>
      </c>
      <c r="E580" s="2129" t="s">
        <v>483</v>
      </c>
      <c r="F580" s="2129" t="s">
        <v>1470</v>
      </c>
      <c r="G580" s="2128" t="s">
        <v>1620</v>
      </c>
      <c r="H580" s="2130">
        <v>45153</v>
      </c>
      <c r="I580" s="2131" t="s">
        <v>1805</v>
      </c>
      <c r="J580" s="2132" t="s">
        <v>1472</v>
      </c>
      <c r="K580" s="2133" t="s">
        <v>1622</v>
      </c>
      <c r="L580" s="2132">
        <v>130997225</v>
      </c>
      <c r="M580" s="2134" t="s">
        <v>1623</v>
      </c>
      <c r="N580" s="2135" t="s">
        <v>1624</v>
      </c>
      <c r="O580" s="2132">
        <v>1206980001</v>
      </c>
      <c r="P580" s="2134" t="s">
        <v>1476</v>
      </c>
      <c r="Q580" s="2136">
        <v>4071</v>
      </c>
      <c r="R580" s="271"/>
    </row>
    <row r="581" spans="1:18" ht="15.75" x14ac:dyDescent="0.25">
      <c r="A581" s="2128">
        <v>10</v>
      </c>
      <c r="B581" s="2128">
        <v>100</v>
      </c>
      <c r="C581" s="2128">
        <v>12</v>
      </c>
      <c r="D581" s="2129" t="s">
        <v>1469</v>
      </c>
      <c r="E581" s="2129" t="s">
        <v>483</v>
      </c>
      <c r="F581" s="2129" t="s">
        <v>1470</v>
      </c>
      <c r="G581" s="2128" t="s">
        <v>1620</v>
      </c>
      <c r="H581" s="2130">
        <v>45153</v>
      </c>
      <c r="I581" s="2131" t="s">
        <v>1806</v>
      </c>
      <c r="J581" s="2132" t="s">
        <v>1472</v>
      </c>
      <c r="K581" s="2133" t="s">
        <v>1622</v>
      </c>
      <c r="L581" s="2132">
        <v>130997225</v>
      </c>
      <c r="M581" s="2134" t="s">
        <v>1623</v>
      </c>
      <c r="N581" s="2135" t="s">
        <v>1624</v>
      </c>
      <c r="O581" s="2132">
        <v>1206980001</v>
      </c>
      <c r="P581" s="2134" t="s">
        <v>1476</v>
      </c>
      <c r="Q581" s="2136">
        <v>4071</v>
      </c>
      <c r="R581" s="271"/>
    </row>
    <row r="582" spans="1:18" ht="15.75" x14ac:dyDescent="0.25">
      <c r="A582" s="2128">
        <v>10</v>
      </c>
      <c r="B582" s="2128">
        <v>100</v>
      </c>
      <c r="C582" s="2128">
        <v>12</v>
      </c>
      <c r="D582" s="2129" t="s">
        <v>1469</v>
      </c>
      <c r="E582" s="2129" t="s">
        <v>483</v>
      </c>
      <c r="F582" s="2129" t="s">
        <v>1470</v>
      </c>
      <c r="G582" s="2128" t="s">
        <v>1620</v>
      </c>
      <c r="H582" s="2130">
        <v>45153</v>
      </c>
      <c r="I582" s="2131" t="s">
        <v>1807</v>
      </c>
      <c r="J582" s="2132" t="s">
        <v>1472</v>
      </c>
      <c r="K582" s="2133" t="s">
        <v>1622</v>
      </c>
      <c r="L582" s="2132">
        <v>130997225</v>
      </c>
      <c r="M582" s="2134" t="s">
        <v>1623</v>
      </c>
      <c r="N582" s="2135" t="s">
        <v>1624</v>
      </c>
      <c r="O582" s="2132">
        <v>1206980001</v>
      </c>
      <c r="P582" s="2134" t="s">
        <v>1476</v>
      </c>
      <c r="Q582" s="2136">
        <v>4071</v>
      </c>
      <c r="R582" s="271"/>
    </row>
    <row r="583" spans="1:18" ht="15.75" x14ac:dyDescent="0.25">
      <c r="A583" s="2128">
        <v>10</v>
      </c>
      <c r="B583" s="2128">
        <v>100</v>
      </c>
      <c r="C583" s="2128">
        <v>12</v>
      </c>
      <c r="D583" s="2129" t="s">
        <v>1469</v>
      </c>
      <c r="E583" s="2129" t="s">
        <v>483</v>
      </c>
      <c r="F583" s="2129" t="s">
        <v>1470</v>
      </c>
      <c r="G583" s="2128" t="s">
        <v>1620</v>
      </c>
      <c r="H583" s="2130">
        <v>45153</v>
      </c>
      <c r="I583" s="2131" t="s">
        <v>1808</v>
      </c>
      <c r="J583" s="2132" t="s">
        <v>1472</v>
      </c>
      <c r="K583" s="2133" t="s">
        <v>1622</v>
      </c>
      <c r="L583" s="2132">
        <v>130997225</v>
      </c>
      <c r="M583" s="2134" t="s">
        <v>1623</v>
      </c>
      <c r="N583" s="2135" t="s">
        <v>1624</v>
      </c>
      <c r="O583" s="2132">
        <v>1206980001</v>
      </c>
      <c r="P583" s="2134" t="s">
        <v>1476</v>
      </c>
      <c r="Q583" s="2136">
        <v>4071</v>
      </c>
      <c r="R583" s="271"/>
    </row>
    <row r="584" spans="1:18" ht="15.75" x14ac:dyDescent="0.25">
      <c r="A584" s="2128">
        <v>10</v>
      </c>
      <c r="B584" s="2128">
        <v>100</v>
      </c>
      <c r="C584" s="2128">
        <v>12</v>
      </c>
      <c r="D584" s="2129" t="s">
        <v>1469</v>
      </c>
      <c r="E584" s="2129" t="s">
        <v>483</v>
      </c>
      <c r="F584" s="2129" t="s">
        <v>1470</v>
      </c>
      <c r="G584" s="2128" t="s">
        <v>1620</v>
      </c>
      <c r="H584" s="2130">
        <v>45153</v>
      </c>
      <c r="I584" s="2131" t="s">
        <v>1809</v>
      </c>
      <c r="J584" s="2132" t="s">
        <v>1472</v>
      </c>
      <c r="K584" s="2133" t="s">
        <v>1622</v>
      </c>
      <c r="L584" s="2132">
        <v>130997225</v>
      </c>
      <c r="M584" s="2134" t="s">
        <v>1623</v>
      </c>
      <c r="N584" s="2135" t="s">
        <v>1624</v>
      </c>
      <c r="O584" s="2132">
        <v>1206980001</v>
      </c>
      <c r="P584" s="2134" t="s">
        <v>1476</v>
      </c>
      <c r="Q584" s="2136">
        <v>4071</v>
      </c>
      <c r="R584" s="271"/>
    </row>
    <row r="585" spans="1:18" ht="15.75" x14ac:dyDescent="0.25">
      <c r="A585" s="2128">
        <v>10</v>
      </c>
      <c r="B585" s="2128">
        <v>100</v>
      </c>
      <c r="C585" s="2128">
        <v>12</v>
      </c>
      <c r="D585" s="2129" t="s">
        <v>1469</v>
      </c>
      <c r="E585" s="2129" t="s">
        <v>483</v>
      </c>
      <c r="F585" s="2129" t="s">
        <v>1470</v>
      </c>
      <c r="G585" s="2128" t="s">
        <v>1620</v>
      </c>
      <c r="H585" s="2130">
        <v>45153</v>
      </c>
      <c r="I585" s="2131" t="s">
        <v>1810</v>
      </c>
      <c r="J585" s="2132" t="s">
        <v>1472</v>
      </c>
      <c r="K585" s="2133" t="s">
        <v>1622</v>
      </c>
      <c r="L585" s="2132">
        <v>130997225</v>
      </c>
      <c r="M585" s="2134" t="s">
        <v>1623</v>
      </c>
      <c r="N585" s="2135" t="s">
        <v>1624</v>
      </c>
      <c r="O585" s="2132">
        <v>1206980001</v>
      </c>
      <c r="P585" s="2134" t="s">
        <v>1476</v>
      </c>
      <c r="Q585" s="2136">
        <v>4071</v>
      </c>
      <c r="R585" s="271"/>
    </row>
    <row r="586" spans="1:18" ht="15.75" x14ac:dyDescent="0.25">
      <c r="A586" s="2128">
        <v>10</v>
      </c>
      <c r="B586" s="2128">
        <v>100</v>
      </c>
      <c r="C586" s="2128">
        <v>12</v>
      </c>
      <c r="D586" s="2129" t="s">
        <v>1469</v>
      </c>
      <c r="E586" s="2129" t="s">
        <v>483</v>
      </c>
      <c r="F586" s="2129" t="s">
        <v>1470</v>
      </c>
      <c r="G586" s="2128" t="s">
        <v>1620</v>
      </c>
      <c r="H586" s="2130">
        <v>45153</v>
      </c>
      <c r="I586" s="2131" t="s">
        <v>1811</v>
      </c>
      <c r="J586" s="2132" t="s">
        <v>1472</v>
      </c>
      <c r="K586" s="2133" t="s">
        <v>1622</v>
      </c>
      <c r="L586" s="2132">
        <v>130997225</v>
      </c>
      <c r="M586" s="2134" t="s">
        <v>1623</v>
      </c>
      <c r="N586" s="2135" t="s">
        <v>1624</v>
      </c>
      <c r="O586" s="2132">
        <v>1206980001</v>
      </c>
      <c r="P586" s="2134" t="s">
        <v>1476</v>
      </c>
      <c r="Q586" s="2136">
        <v>4071</v>
      </c>
      <c r="R586" s="271"/>
    </row>
    <row r="587" spans="1:18" ht="15.75" x14ac:dyDescent="0.25">
      <c r="A587" s="2128">
        <v>10</v>
      </c>
      <c r="B587" s="2128">
        <v>100</v>
      </c>
      <c r="C587" s="2128">
        <v>12</v>
      </c>
      <c r="D587" s="2129" t="s">
        <v>1469</v>
      </c>
      <c r="E587" s="2129" t="s">
        <v>483</v>
      </c>
      <c r="F587" s="2129" t="s">
        <v>1470</v>
      </c>
      <c r="G587" s="2128" t="s">
        <v>1620</v>
      </c>
      <c r="H587" s="2130">
        <v>45153</v>
      </c>
      <c r="I587" s="2131" t="s">
        <v>1812</v>
      </c>
      <c r="J587" s="2132" t="s">
        <v>1472</v>
      </c>
      <c r="K587" s="2133" t="s">
        <v>1622</v>
      </c>
      <c r="L587" s="2132">
        <v>130997225</v>
      </c>
      <c r="M587" s="2134" t="s">
        <v>1623</v>
      </c>
      <c r="N587" s="2135" t="s">
        <v>1624</v>
      </c>
      <c r="O587" s="2132">
        <v>1206980001</v>
      </c>
      <c r="P587" s="2134" t="s">
        <v>1476</v>
      </c>
      <c r="Q587" s="2136">
        <v>4071</v>
      </c>
      <c r="R587" s="271"/>
    </row>
    <row r="588" spans="1:18" ht="15.75" x14ac:dyDescent="0.25">
      <c r="A588" s="2128">
        <v>10</v>
      </c>
      <c r="B588" s="2128">
        <v>100</v>
      </c>
      <c r="C588" s="2128">
        <v>12</v>
      </c>
      <c r="D588" s="2129" t="s">
        <v>1469</v>
      </c>
      <c r="E588" s="2129" t="s">
        <v>483</v>
      </c>
      <c r="F588" s="2129" t="s">
        <v>1470</v>
      </c>
      <c r="G588" s="2128" t="s">
        <v>1620</v>
      </c>
      <c r="H588" s="2130">
        <v>45153</v>
      </c>
      <c r="I588" s="2131" t="s">
        <v>1813</v>
      </c>
      <c r="J588" s="2132" t="s">
        <v>1472</v>
      </c>
      <c r="K588" s="2133" t="s">
        <v>1622</v>
      </c>
      <c r="L588" s="2132">
        <v>130997225</v>
      </c>
      <c r="M588" s="2134" t="s">
        <v>1623</v>
      </c>
      <c r="N588" s="2135" t="s">
        <v>1624</v>
      </c>
      <c r="O588" s="2132">
        <v>1206980001</v>
      </c>
      <c r="P588" s="2134" t="s">
        <v>1476</v>
      </c>
      <c r="Q588" s="2136">
        <v>4071</v>
      </c>
      <c r="R588" s="271"/>
    </row>
    <row r="589" spans="1:18" ht="15.75" x14ac:dyDescent="0.25">
      <c r="A589" s="2128">
        <v>10</v>
      </c>
      <c r="B589" s="2128">
        <v>100</v>
      </c>
      <c r="C589" s="2128">
        <v>12</v>
      </c>
      <c r="D589" s="2129" t="s">
        <v>1469</v>
      </c>
      <c r="E589" s="2129" t="s">
        <v>483</v>
      </c>
      <c r="F589" s="2129" t="s">
        <v>1470</v>
      </c>
      <c r="G589" s="2128" t="s">
        <v>1620</v>
      </c>
      <c r="H589" s="2130">
        <v>45153</v>
      </c>
      <c r="I589" s="2131" t="s">
        <v>1814</v>
      </c>
      <c r="J589" s="2132" t="s">
        <v>1472</v>
      </c>
      <c r="K589" s="2133" t="s">
        <v>1622</v>
      </c>
      <c r="L589" s="2132">
        <v>130997225</v>
      </c>
      <c r="M589" s="2134" t="s">
        <v>1623</v>
      </c>
      <c r="N589" s="2135" t="s">
        <v>1624</v>
      </c>
      <c r="O589" s="2132">
        <v>1206980001</v>
      </c>
      <c r="P589" s="2134" t="s">
        <v>1476</v>
      </c>
      <c r="Q589" s="2136">
        <v>4071</v>
      </c>
      <c r="R589" s="271"/>
    </row>
    <row r="590" spans="1:18" ht="15.75" x14ac:dyDescent="0.25">
      <c r="A590" s="2128">
        <v>10</v>
      </c>
      <c r="B590" s="2128">
        <v>100</v>
      </c>
      <c r="C590" s="2128">
        <v>12</v>
      </c>
      <c r="D590" s="2129" t="s">
        <v>1469</v>
      </c>
      <c r="E590" s="2129" t="s">
        <v>483</v>
      </c>
      <c r="F590" s="2129" t="s">
        <v>1470</v>
      </c>
      <c r="G590" s="2128" t="s">
        <v>1620</v>
      </c>
      <c r="H590" s="2130">
        <v>45153</v>
      </c>
      <c r="I590" s="2131" t="s">
        <v>1815</v>
      </c>
      <c r="J590" s="2132" t="s">
        <v>1472</v>
      </c>
      <c r="K590" s="2133" t="s">
        <v>1622</v>
      </c>
      <c r="L590" s="2132">
        <v>130997225</v>
      </c>
      <c r="M590" s="2134" t="s">
        <v>1623</v>
      </c>
      <c r="N590" s="2135" t="s">
        <v>1624</v>
      </c>
      <c r="O590" s="2132">
        <v>1206980001</v>
      </c>
      <c r="P590" s="2134" t="s">
        <v>1476</v>
      </c>
      <c r="Q590" s="2136">
        <v>4071</v>
      </c>
      <c r="R590" s="271"/>
    </row>
    <row r="591" spans="1:18" ht="15.75" x14ac:dyDescent="0.25">
      <c r="A591" s="2128">
        <v>10</v>
      </c>
      <c r="B591" s="2128">
        <v>100</v>
      </c>
      <c r="C591" s="2128">
        <v>12</v>
      </c>
      <c r="D591" s="2129" t="s">
        <v>1469</v>
      </c>
      <c r="E591" s="2129" t="s">
        <v>483</v>
      </c>
      <c r="F591" s="2129" t="s">
        <v>1470</v>
      </c>
      <c r="G591" s="2128" t="s">
        <v>1620</v>
      </c>
      <c r="H591" s="2130">
        <v>45153</v>
      </c>
      <c r="I591" s="2131" t="s">
        <v>1816</v>
      </c>
      <c r="J591" s="2132" t="s">
        <v>1472</v>
      </c>
      <c r="K591" s="2133" t="s">
        <v>1622</v>
      </c>
      <c r="L591" s="2132">
        <v>130997225</v>
      </c>
      <c r="M591" s="2134" t="s">
        <v>1623</v>
      </c>
      <c r="N591" s="2135" t="s">
        <v>1624</v>
      </c>
      <c r="O591" s="2132">
        <v>1206980001</v>
      </c>
      <c r="P591" s="2134" t="s">
        <v>1476</v>
      </c>
      <c r="Q591" s="2136">
        <v>4071</v>
      </c>
      <c r="R591" s="271"/>
    </row>
    <row r="592" spans="1:18" ht="15.75" x14ac:dyDescent="0.25">
      <c r="A592" s="2128">
        <v>10</v>
      </c>
      <c r="B592" s="2128">
        <v>100</v>
      </c>
      <c r="C592" s="2128">
        <v>12</v>
      </c>
      <c r="D592" s="2129" t="s">
        <v>1469</v>
      </c>
      <c r="E592" s="2129" t="s">
        <v>483</v>
      </c>
      <c r="F592" s="2129" t="s">
        <v>1470</v>
      </c>
      <c r="G592" s="2128" t="s">
        <v>1620</v>
      </c>
      <c r="H592" s="2130">
        <v>45153</v>
      </c>
      <c r="I592" s="2131" t="s">
        <v>1817</v>
      </c>
      <c r="J592" s="2132" t="s">
        <v>1472</v>
      </c>
      <c r="K592" s="2133" t="s">
        <v>1622</v>
      </c>
      <c r="L592" s="2132">
        <v>130997225</v>
      </c>
      <c r="M592" s="2134" t="s">
        <v>1623</v>
      </c>
      <c r="N592" s="2135" t="s">
        <v>1624</v>
      </c>
      <c r="O592" s="2132">
        <v>1206980001</v>
      </c>
      <c r="P592" s="2134" t="s">
        <v>1476</v>
      </c>
      <c r="Q592" s="2136">
        <v>4071</v>
      </c>
      <c r="R592" s="271"/>
    </row>
    <row r="593" spans="1:18" ht="15.75" x14ac:dyDescent="0.25">
      <c r="A593" s="2128">
        <v>10</v>
      </c>
      <c r="B593" s="2128">
        <v>100</v>
      </c>
      <c r="C593" s="2128">
        <v>12</v>
      </c>
      <c r="D593" s="2129" t="s">
        <v>1469</v>
      </c>
      <c r="E593" s="2129" t="s">
        <v>483</v>
      </c>
      <c r="F593" s="2129" t="s">
        <v>1470</v>
      </c>
      <c r="G593" s="2128" t="s">
        <v>1620</v>
      </c>
      <c r="H593" s="2130">
        <v>45153</v>
      </c>
      <c r="I593" s="2131" t="s">
        <v>1818</v>
      </c>
      <c r="J593" s="2132" t="s">
        <v>1472</v>
      </c>
      <c r="K593" s="2133" t="s">
        <v>1622</v>
      </c>
      <c r="L593" s="2132">
        <v>130997225</v>
      </c>
      <c r="M593" s="2134" t="s">
        <v>1623</v>
      </c>
      <c r="N593" s="2135" t="s">
        <v>1624</v>
      </c>
      <c r="O593" s="2132">
        <v>1206980001</v>
      </c>
      <c r="P593" s="2134" t="s">
        <v>1476</v>
      </c>
      <c r="Q593" s="2136">
        <v>4071</v>
      </c>
      <c r="R593" s="271"/>
    </row>
    <row r="594" spans="1:18" ht="15.75" x14ac:dyDescent="0.25">
      <c r="A594" s="2128">
        <v>10</v>
      </c>
      <c r="B594" s="2128">
        <v>100</v>
      </c>
      <c r="C594" s="2128">
        <v>12</v>
      </c>
      <c r="D594" s="2129" t="s">
        <v>1469</v>
      </c>
      <c r="E594" s="2129" t="s">
        <v>483</v>
      </c>
      <c r="F594" s="2129" t="s">
        <v>1470</v>
      </c>
      <c r="G594" s="2128" t="s">
        <v>1620</v>
      </c>
      <c r="H594" s="2130">
        <v>45153</v>
      </c>
      <c r="I594" s="2131" t="s">
        <v>1819</v>
      </c>
      <c r="J594" s="2132" t="s">
        <v>1472</v>
      </c>
      <c r="K594" s="2133" t="s">
        <v>1622</v>
      </c>
      <c r="L594" s="2132">
        <v>130997225</v>
      </c>
      <c r="M594" s="2134" t="s">
        <v>1623</v>
      </c>
      <c r="N594" s="2135" t="s">
        <v>1624</v>
      </c>
      <c r="O594" s="2132">
        <v>1206980001</v>
      </c>
      <c r="P594" s="2134" t="s">
        <v>1476</v>
      </c>
      <c r="Q594" s="2136">
        <v>4071</v>
      </c>
      <c r="R594" s="271"/>
    </row>
    <row r="595" spans="1:18" ht="15.75" x14ac:dyDescent="0.25">
      <c r="A595" s="2128">
        <v>10</v>
      </c>
      <c r="B595" s="2128">
        <v>100</v>
      </c>
      <c r="C595" s="2128">
        <v>12</v>
      </c>
      <c r="D595" s="2129" t="s">
        <v>1469</v>
      </c>
      <c r="E595" s="2129" t="s">
        <v>483</v>
      </c>
      <c r="F595" s="2129" t="s">
        <v>1470</v>
      </c>
      <c r="G595" s="2128" t="s">
        <v>1620</v>
      </c>
      <c r="H595" s="2130">
        <v>45153</v>
      </c>
      <c r="I595" s="2131" t="s">
        <v>1820</v>
      </c>
      <c r="J595" s="2132" t="s">
        <v>1472</v>
      </c>
      <c r="K595" s="2133" t="s">
        <v>1622</v>
      </c>
      <c r="L595" s="2132">
        <v>130997225</v>
      </c>
      <c r="M595" s="2134" t="s">
        <v>1623</v>
      </c>
      <c r="N595" s="2135" t="s">
        <v>1624</v>
      </c>
      <c r="O595" s="2132">
        <v>1206980001</v>
      </c>
      <c r="P595" s="2134" t="s">
        <v>1476</v>
      </c>
      <c r="Q595" s="2136">
        <v>4071</v>
      </c>
      <c r="R595" s="271"/>
    </row>
    <row r="596" spans="1:18" ht="15.75" x14ac:dyDescent="0.25">
      <c r="A596" s="2128">
        <v>10</v>
      </c>
      <c r="B596" s="2128">
        <v>100</v>
      </c>
      <c r="C596" s="2128">
        <v>12</v>
      </c>
      <c r="D596" s="2129" t="s">
        <v>1469</v>
      </c>
      <c r="E596" s="2129" t="s">
        <v>483</v>
      </c>
      <c r="F596" s="2129" t="s">
        <v>1470</v>
      </c>
      <c r="G596" s="2128" t="s">
        <v>1620</v>
      </c>
      <c r="H596" s="2130">
        <v>45153</v>
      </c>
      <c r="I596" s="2131" t="s">
        <v>1821</v>
      </c>
      <c r="J596" s="2132" t="s">
        <v>1472</v>
      </c>
      <c r="K596" s="2133" t="s">
        <v>1622</v>
      </c>
      <c r="L596" s="2132">
        <v>130997225</v>
      </c>
      <c r="M596" s="2134" t="s">
        <v>1623</v>
      </c>
      <c r="N596" s="2135" t="s">
        <v>1624</v>
      </c>
      <c r="O596" s="2132">
        <v>1206980001</v>
      </c>
      <c r="P596" s="2134" t="s">
        <v>1476</v>
      </c>
      <c r="Q596" s="2136">
        <v>4071</v>
      </c>
      <c r="R596" s="271"/>
    </row>
    <row r="597" spans="1:18" ht="15.75" x14ac:dyDescent="0.25">
      <c r="A597" s="2128">
        <v>10</v>
      </c>
      <c r="B597" s="2128">
        <v>100</v>
      </c>
      <c r="C597" s="2128">
        <v>12</v>
      </c>
      <c r="D597" s="2129" t="s">
        <v>1469</v>
      </c>
      <c r="E597" s="2129" t="s">
        <v>483</v>
      </c>
      <c r="F597" s="2129" t="s">
        <v>1470</v>
      </c>
      <c r="G597" s="2128" t="s">
        <v>1620</v>
      </c>
      <c r="H597" s="2130">
        <v>45153</v>
      </c>
      <c r="I597" s="2131" t="s">
        <v>1822</v>
      </c>
      <c r="J597" s="2132" t="s">
        <v>1472</v>
      </c>
      <c r="K597" s="2133" t="s">
        <v>1622</v>
      </c>
      <c r="L597" s="2132">
        <v>130997225</v>
      </c>
      <c r="M597" s="2134" t="s">
        <v>1623</v>
      </c>
      <c r="N597" s="2135" t="s">
        <v>1624</v>
      </c>
      <c r="O597" s="2132">
        <v>1206980001</v>
      </c>
      <c r="P597" s="2134" t="s">
        <v>1476</v>
      </c>
      <c r="Q597" s="2136">
        <v>4071</v>
      </c>
      <c r="R597" s="271"/>
    </row>
    <row r="598" spans="1:18" ht="15.75" x14ac:dyDescent="0.25">
      <c r="A598" s="2128">
        <v>10</v>
      </c>
      <c r="B598" s="2128">
        <v>100</v>
      </c>
      <c r="C598" s="2128">
        <v>12</v>
      </c>
      <c r="D598" s="2129" t="s">
        <v>1469</v>
      </c>
      <c r="E598" s="2129" t="s">
        <v>483</v>
      </c>
      <c r="F598" s="2129" t="s">
        <v>1470</v>
      </c>
      <c r="G598" s="2128" t="s">
        <v>1620</v>
      </c>
      <c r="H598" s="2130">
        <v>45153</v>
      </c>
      <c r="I598" s="2131" t="s">
        <v>1823</v>
      </c>
      <c r="J598" s="2132" t="s">
        <v>1472</v>
      </c>
      <c r="K598" s="2133" t="s">
        <v>1622</v>
      </c>
      <c r="L598" s="2132">
        <v>130997225</v>
      </c>
      <c r="M598" s="2134" t="s">
        <v>1623</v>
      </c>
      <c r="N598" s="2135" t="s">
        <v>1624</v>
      </c>
      <c r="O598" s="2132">
        <v>1206980001</v>
      </c>
      <c r="P598" s="2134" t="s">
        <v>1476</v>
      </c>
      <c r="Q598" s="2136">
        <v>4071</v>
      </c>
      <c r="R598" s="271"/>
    </row>
    <row r="599" spans="1:18" ht="15.75" x14ac:dyDescent="0.25">
      <c r="A599" s="2128">
        <v>10</v>
      </c>
      <c r="B599" s="2128">
        <v>100</v>
      </c>
      <c r="C599" s="2128">
        <v>12</v>
      </c>
      <c r="D599" s="2129" t="s">
        <v>1469</v>
      </c>
      <c r="E599" s="2129" t="s">
        <v>483</v>
      </c>
      <c r="F599" s="2129" t="s">
        <v>1470</v>
      </c>
      <c r="G599" s="2128" t="s">
        <v>1620</v>
      </c>
      <c r="H599" s="2130">
        <v>45153</v>
      </c>
      <c r="I599" s="2131" t="s">
        <v>1824</v>
      </c>
      <c r="J599" s="2132" t="s">
        <v>1472</v>
      </c>
      <c r="K599" s="2133" t="s">
        <v>1622</v>
      </c>
      <c r="L599" s="2132">
        <v>130997225</v>
      </c>
      <c r="M599" s="2134" t="s">
        <v>1623</v>
      </c>
      <c r="N599" s="2135" t="s">
        <v>1624</v>
      </c>
      <c r="O599" s="2132">
        <v>1206980001</v>
      </c>
      <c r="P599" s="2134" t="s">
        <v>1476</v>
      </c>
      <c r="Q599" s="2136">
        <v>4071</v>
      </c>
      <c r="R599" s="271"/>
    </row>
    <row r="600" spans="1:18" ht="15.75" x14ac:dyDescent="0.25">
      <c r="A600" s="2128">
        <v>10</v>
      </c>
      <c r="B600" s="2128">
        <v>100</v>
      </c>
      <c r="C600" s="2128">
        <v>12</v>
      </c>
      <c r="D600" s="2129" t="s">
        <v>1469</v>
      </c>
      <c r="E600" s="2129" t="s">
        <v>483</v>
      </c>
      <c r="F600" s="2129" t="s">
        <v>1470</v>
      </c>
      <c r="G600" s="2128" t="s">
        <v>1620</v>
      </c>
      <c r="H600" s="2130">
        <v>45153</v>
      </c>
      <c r="I600" s="2131" t="s">
        <v>1825</v>
      </c>
      <c r="J600" s="2132" t="s">
        <v>1472</v>
      </c>
      <c r="K600" s="2133" t="s">
        <v>1622</v>
      </c>
      <c r="L600" s="2132">
        <v>130997225</v>
      </c>
      <c r="M600" s="2134" t="s">
        <v>1623</v>
      </c>
      <c r="N600" s="2135" t="s">
        <v>1624</v>
      </c>
      <c r="O600" s="2132">
        <v>1206980001</v>
      </c>
      <c r="P600" s="2134" t="s">
        <v>1476</v>
      </c>
      <c r="Q600" s="2136">
        <v>4071</v>
      </c>
      <c r="R600" s="271"/>
    </row>
    <row r="601" spans="1:18" ht="15.75" x14ac:dyDescent="0.25">
      <c r="A601" s="2128">
        <v>10</v>
      </c>
      <c r="B601" s="2128">
        <v>100</v>
      </c>
      <c r="C601" s="2128">
        <v>12</v>
      </c>
      <c r="D601" s="2129" t="s">
        <v>1469</v>
      </c>
      <c r="E601" s="2129" t="s">
        <v>483</v>
      </c>
      <c r="F601" s="2129" t="s">
        <v>1470</v>
      </c>
      <c r="G601" s="2128" t="s">
        <v>1620</v>
      </c>
      <c r="H601" s="2130">
        <v>45153</v>
      </c>
      <c r="I601" s="2131" t="s">
        <v>1826</v>
      </c>
      <c r="J601" s="2132" t="s">
        <v>1472</v>
      </c>
      <c r="K601" s="2133" t="s">
        <v>1622</v>
      </c>
      <c r="L601" s="2132">
        <v>130997225</v>
      </c>
      <c r="M601" s="2134" t="s">
        <v>1623</v>
      </c>
      <c r="N601" s="2135" t="s">
        <v>1624</v>
      </c>
      <c r="O601" s="2132">
        <v>1206980001</v>
      </c>
      <c r="P601" s="2134" t="s">
        <v>1476</v>
      </c>
      <c r="Q601" s="2136">
        <v>4071</v>
      </c>
      <c r="R601" s="271"/>
    </row>
    <row r="602" spans="1:18" ht="15.75" x14ac:dyDescent="0.25">
      <c r="A602" s="2128">
        <v>10</v>
      </c>
      <c r="B602" s="2128">
        <v>100</v>
      </c>
      <c r="C602" s="2128">
        <v>12</v>
      </c>
      <c r="D602" s="2129" t="s">
        <v>1469</v>
      </c>
      <c r="E602" s="2129" t="s">
        <v>483</v>
      </c>
      <c r="F602" s="2129" t="s">
        <v>1470</v>
      </c>
      <c r="G602" s="2128" t="s">
        <v>1620</v>
      </c>
      <c r="H602" s="2130">
        <v>45153</v>
      </c>
      <c r="I602" s="2131" t="s">
        <v>1827</v>
      </c>
      <c r="J602" s="2132" t="s">
        <v>1472</v>
      </c>
      <c r="K602" s="2133" t="s">
        <v>1622</v>
      </c>
      <c r="L602" s="2132">
        <v>130997225</v>
      </c>
      <c r="M602" s="2134" t="s">
        <v>1623</v>
      </c>
      <c r="N602" s="2135" t="s">
        <v>1624</v>
      </c>
      <c r="O602" s="2132">
        <v>1206980001</v>
      </c>
      <c r="P602" s="2134" t="s">
        <v>1476</v>
      </c>
      <c r="Q602" s="2136">
        <v>4071</v>
      </c>
      <c r="R602" s="271"/>
    </row>
    <row r="603" spans="1:18" ht="15.75" x14ac:dyDescent="0.25">
      <c r="A603" s="2128">
        <v>10</v>
      </c>
      <c r="B603" s="2128">
        <v>100</v>
      </c>
      <c r="C603" s="2128">
        <v>12</v>
      </c>
      <c r="D603" s="2129" t="s">
        <v>1469</v>
      </c>
      <c r="E603" s="2129" t="s">
        <v>483</v>
      </c>
      <c r="F603" s="2129" t="s">
        <v>1470</v>
      </c>
      <c r="G603" s="2128" t="s">
        <v>1620</v>
      </c>
      <c r="H603" s="2130">
        <v>45153</v>
      </c>
      <c r="I603" s="2131" t="s">
        <v>1828</v>
      </c>
      <c r="J603" s="2132" t="s">
        <v>1472</v>
      </c>
      <c r="K603" s="2133" t="s">
        <v>1622</v>
      </c>
      <c r="L603" s="2132">
        <v>130997225</v>
      </c>
      <c r="M603" s="2134" t="s">
        <v>1623</v>
      </c>
      <c r="N603" s="2135" t="s">
        <v>1624</v>
      </c>
      <c r="O603" s="2132">
        <v>1206980001</v>
      </c>
      <c r="P603" s="2134" t="s">
        <v>1476</v>
      </c>
      <c r="Q603" s="2136">
        <v>4071</v>
      </c>
      <c r="R603" s="271"/>
    </row>
    <row r="604" spans="1:18" ht="15.75" x14ac:dyDescent="0.25">
      <c r="A604" s="2128">
        <v>10</v>
      </c>
      <c r="B604" s="2128">
        <v>100</v>
      </c>
      <c r="C604" s="2128">
        <v>12</v>
      </c>
      <c r="D604" s="2129" t="s">
        <v>1469</v>
      </c>
      <c r="E604" s="2129" t="s">
        <v>483</v>
      </c>
      <c r="F604" s="2129" t="s">
        <v>1470</v>
      </c>
      <c r="G604" s="2128" t="s">
        <v>1620</v>
      </c>
      <c r="H604" s="2130">
        <v>45153</v>
      </c>
      <c r="I604" s="2131" t="s">
        <v>1829</v>
      </c>
      <c r="J604" s="2132" t="s">
        <v>1472</v>
      </c>
      <c r="K604" s="2133" t="s">
        <v>1622</v>
      </c>
      <c r="L604" s="2132">
        <v>130997225</v>
      </c>
      <c r="M604" s="2134" t="s">
        <v>1623</v>
      </c>
      <c r="N604" s="2135" t="s">
        <v>1624</v>
      </c>
      <c r="O604" s="2132">
        <v>1206980001</v>
      </c>
      <c r="P604" s="2134" t="s">
        <v>1476</v>
      </c>
      <c r="Q604" s="2136">
        <v>4071</v>
      </c>
      <c r="R604" s="271"/>
    </row>
    <row r="605" spans="1:18" ht="15.75" x14ac:dyDescent="0.25">
      <c r="A605" s="2128">
        <v>10</v>
      </c>
      <c r="B605" s="2128">
        <v>100</v>
      </c>
      <c r="C605" s="2128">
        <v>12</v>
      </c>
      <c r="D605" s="2129" t="s">
        <v>1469</v>
      </c>
      <c r="E605" s="2129" t="s">
        <v>483</v>
      </c>
      <c r="F605" s="2129" t="s">
        <v>1470</v>
      </c>
      <c r="G605" s="2128" t="s">
        <v>1620</v>
      </c>
      <c r="H605" s="2130">
        <v>45153</v>
      </c>
      <c r="I605" s="2131" t="s">
        <v>1830</v>
      </c>
      <c r="J605" s="2132" t="s">
        <v>1472</v>
      </c>
      <c r="K605" s="2133" t="s">
        <v>1622</v>
      </c>
      <c r="L605" s="2132">
        <v>130997225</v>
      </c>
      <c r="M605" s="2134" t="s">
        <v>1623</v>
      </c>
      <c r="N605" s="2135" t="s">
        <v>1624</v>
      </c>
      <c r="O605" s="2132">
        <v>1206980001</v>
      </c>
      <c r="P605" s="2134" t="s">
        <v>1476</v>
      </c>
      <c r="Q605" s="2136">
        <v>4071</v>
      </c>
      <c r="R605" s="271"/>
    </row>
    <row r="606" spans="1:18" ht="15.75" x14ac:dyDescent="0.25">
      <c r="A606" s="2128">
        <v>10</v>
      </c>
      <c r="B606" s="2128">
        <v>100</v>
      </c>
      <c r="C606" s="2128">
        <v>12</v>
      </c>
      <c r="D606" s="2129" t="s">
        <v>1469</v>
      </c>
      <c r="E606" s="2129" t="s">
        <v>483</v>
      </c>
      <c r="F606" s="2129" t="s">
        <v>1470</v>
      </c>
      <c r="G606" s="2128" t="s">
        <v>1620</v>
      </c>
      <c r="H606" s="2130">
        <v>45153</v>
      </c>
      <c r="I606" s="2131" t="s">
        <v>1831</v>
      </c>
      <c r="J606" s="2132" t="s">
        <v>1472</v>
      </c>
      <c r="K606" s="2133" t="s">
        <v>1622</v>
      </c>
      <c r="L606" s="2132">
        <v>130997225</v>
      </c>
      <c r="M606" s="2134" t="s">
        <v>1623</v>
      </c>
      <c r="N606" s="2135" t="s">
        <v>1624</v>
      </c>
      <c r="O606" s="2132">
        <v>1206980001</v>
      </c>
      <c r="P606" s="2134" t="s">
        <v>1476</v>
      </c>
      <c r="Q606" s="2136">
        <v>4071</v>
      </c>
      <c r="R606" s="271"/>
    </row>
    <row r="607" spans="1:18" ht="15.75" x14ac:dyDescent="0.25">
      <c r="A607" s="2128">
        <v>10</v>
      </c>
      <c r="B607" s="2128">
        <v>100</v>
      </c>
      <c r="C607" s="2128">
        <v>12</v>
      </c>
      <c r="D607" s="2129" t="s">
        <v>1469</v>
      </c>
      <c r="E607" s="2129" t="s">
        <v>483</v>
      </c>
      <c r="F607" s="2129" t="s">
        <v>1470</v>
      </c>
      <c r="G607" s="2128" t="s">
        <v>1620</v>
      </c>
      <c r="H607" s="2130">
        <v>45153</v>
      </c>
      <c r="I607" s="2131" t="s">
        <v>1832</v>
      </c>
      <c r="J607" s="2132" t="s">
        <v>1472</v>
      </c>
      <c r="K607" s="2133" t="s">
        <v>1622</v>
      </c>
      <c r="L607" s="2132">
        <v>130997225</v>
      </c>
      <c r="M607" s="2134" t="s">
        <v>1623</v>
      </c>
      <c r="N607" s="2135" t="s">
        <v>1624</v>
      </c>
      <c r="O607" s="2132">
        <v>1206980001</v>
      </c>
      <c r="P607" s="2134" t="s">
        <v>1476</v>
      </c>
      <c r="Q607" s="2136">
        <v>4071</v>
      </c>
      <c r="R607" s="271"/>
    </row>
    <row r="608" spans="1:18" ht="15.75" x14ac:dyDescent="0.25">
      <c r="A608" s="2128">
        <v>10</v>
      </c>
      <c r="B608" s="2128">
        <v>100</v>
      </c>
      <c r="C608" s="2128">
        <v>12</v>
      </c>
      <c r="D608" s="2129" t="s">
        <v>1469</v>
      </c>
      <c r="E608" s="2129" t="s">
        <v>483</v>
      </c>
      <c r="F608" s="2129" t="s">
        <v>1470</v>
      </c>
      <c r="G608" s="2128" t="s">
        <v>1620</v>
      </c>
      <c r="H608" s="2130">
        <v>45153</v>
      </c>
      <c r="I608" s="2131" t="s">
        <v>1833</v>
      </c>
      <c r="J608" s="2132" t="s">
        <v>1472</v>
      </c>
      <c r="K608" s="2133" t="s">
        <v>1622</v>
      </c>
      <c r="L608" s="2132">
        <v>130997225</v>
      </c>
      <c r="M608" s="2134" t="s">
        <v>1623</v>
      </c>
      <c r="N608" s="2135" t="s">
        <v>1624</v>
      </c>
      <c r="O608" s="2132">
        <v>1206980001</v>
      </c>
      <c r="P608" s="2134" t="s">
        <v>1476</v>
      </c>
      <c r="Q608" s="2136">
        <v>4071</v>
      </c>
      <c r="R608" s="271"/>
    </row>
    <row r="609" spans="1:18" ht="15.75" x14ac:dyDescent="0.25">
      <c r="A609" s="2128">
        <v>10</v>
      </c>
      <c r="B609" s="2128">
        <v>100</v>
      </c>
      <c r="C609" s="2128">
        <v>12</v>
      </c>
      <c r="D609" s="2129" t="s">
        <v>1469</v>
      </c>
      <c r="E609" s="2129" t="s">
        <v>483</v>
      </c>
      <c r="F609" s="2129" t="s">
        <v>1470</v>
      </c>
      <c r="G609" s="2128" t="s">
        <v>1620</v>
      </c>
      <c r="H609" s="2130">
        <v>45153</v>
      </c>
      <c r="I609" s="2131" t="s">
        <v>1834</v>
      </c>
      <c r="J609" s="2132" t="s">
        <v>1472</v>
      </c>
      <c r="K609" s="2133" t="s">
        <v>1622</v>
      </c>
      <c r="L609" s="2132">
        <v>130997225</v>
      </c>
      <c r="M609" s="2134" t="s">
        <v>1623</v>
      </c>
      <c r="N609" s="2135" t="s">
        <v>1624</v>
      </c>
      <c r="O609" s="2132">
        <v>1206980001</v>
      </c>
      <c r="P609" s="2134" t="s">
        <v>1476</v>
      </c>
      <c r="Q609" s="2136">
        <v>4071</v>
      </c>
      <c r="R609" s="271"/>
    </row>
    <row r="610" spans="1:18" ht="15.75" x14ac:dyDescent="0.25">
      <c r="A610" s="2128">
        <v>10</v>
      </c>
      <c r="B610" s="2128">
        <v>100</v>
      </c>
      <c r="C610" s="2128">
        <v>12</v>
      </c>
      <c r="D610" s="2129" t="s">
        <v>1469</v>
      </c>
      <c r="E610" s="2129" t="s">
        <v>483</v>
      </c>
      <c r="F610" s="2129" t="s">
        <v>1470</v>
      </c>
      <c r="G610" s="2128" t="s">
        <v>1620</v>
      </c>
      <c r="H610" s="2130">
        <v>45153</v>
      </c>
      <c r="I610" s="2131" t="s">
        <v>1835</v>
      </c>
      <c r="J610" s="2132" t="s">
        <v>1472</v>
      </c>
      <c r="K610" s="2133" t="s">
        <v>1622</v>
      </c>
      <c r="L610" s="2132">
        <v>130997225</v>
      </c>
      <c r="M610" s="2134" t="s">
        <v>1623</v>
      </c>
      <c r="N610" s="2135" t="s">
        <v>1624</v>
      </c>
      <c r="O610" s="2132">
        <v>1206980001</v>
      </c>
      <c r="P610" s="2134" t="s">
        <v>1476</v>
      </c>
      <c r="Q610" s="2136">
        <v>4071</v>
      </c>
      <c r="R610" s="271"/>
    </row>
    <row r="611" spans="1:18" ht="15.75" x14ac:dyDescent="0.25">
      <c r="A611" s="2128">
        <v>10</v>
      </c>
      <c r="B611" s="2128">
        <v>100</v>
      </c>
      <c r="C611" s="2128">
        <v>12</v>
      </c>
      <c r="D611" s="2129" t="s">
        <v>1469</v>
      </c>
      <c r="E611" s="2129" t="s">
        <v>483</v>
      </c>
      <c r="F611" s="2129" t="s">
        <v>1470</v>
      </c>
      <c r="G611" s="2128" t="s">
        <v>1620</v>
      </c>
      <c r="H611" s="2130">
        <v>45153</v>
      </c>
      <c r="I611" s="2131" t="s">
        <v>1836</v>
      </c>
      <c r="J611" s="2132" t="s">
        <v>1472</v>
      </c>
      <c r="K611" s="2133" t="s">
        <v>1622</v>
      </c>
      <c r="L611" s="2132">
        <v>130997225</v>
      </c>
      <c r="M611" s="2134" t="s">
        <v>1623</v>
      </c>
      <c r="N611" s="2135" t="s">
        <v>1624</v>
      </c>
      <c r="O611" s="2132">
        <v>1206980001</v>
      </c>
      <c r="P611" s="2134" t="s">
        <v>1476</v>
      </c>
      <c r="Q611" s="2136">
        <v>4071</v>
      </c>
      <c r="R611" s="271"/>
    </row>
    <row r="612" spans="1:18" ht="15.75" x14ac:dyDescent="0.25">
      <c r="A612" s="2128">
        <v>10</v>
      </c>
      <c r="B612" s="2128">
        <v>100</v>
      </c>
      <c r="C612" s="2128">
        <v>12</v>
      </c>
      <c r="D612" s="2129" t="s">
        <v>1469</v>
      </c>
      <c r="E612" s="2129" t="s">
        <v>483</v>
      </c>
      <c r="F612" s="2129" t="s">
        <v>1470</v>
      </c>
      <c r="G612" s="2128" t="s">
        <v>1620</v>
      </c>
      <c r="H612" s="2130">
        <v>45153</v>
      </c>
      <c r="I612" s="2131" t="s">
        <v>1837</v>
      </c>
      <c r="J612" s="2132" t="s">
        <v>1472</v>
      </c>
      <c r="K612" s="2133" t="s">
        <v>1622</v>
      </c>
      <c r="L612" s="2132">
        <v>130997225</v>
      </c>
      <c r="M612" s="2134" t="s">
        <v>1623</v>
      </c>
      <c r="N612" s="2135" t="s">
        <v>1624</v>
      </c>
      <c r="O612" s="2132">
        <v>1206980001</v>
      </c>
      <c r="P612" s="2134" t="s">
        <v>1476</v>
      </c>
      <c r="Q612" s="2136">
        <v>4071</v>
      </c>
      <c r="R612" s="271"/>
    </row>
    <row r="613" spans="1:18" ht="15.75" x14ac:dyDescent="0.25">
      <c r="A613" s="2128">
        <v>10</v>
      </c>
      <c r="B613" s="2128">
        <v>100</v>
      </c>
      <c r="C613" s="2128">
        <v>12</v>
      </c>
      <c r="D613" s="2129" t="s">
        <v>1469</v>
      </c>
      <c r="E613" s="2129" t="s">
        <v>483</v>
      </c>
      <c r="F613" s="2129" t="s">
        <v>1470</v>
      </c>
      <c r="G613" s="2128" t="s">
        <v>1620</v>
      </c>
      <c r="H613" s="2130">
        <v>45153</v>
      </c>
      <c r="I613" s="2131" t="s">
        <v>1838</v>
      </c>
      <c r="J613" s="2132" t="s">
        <v>1472</v>
      </c>
      <c r="K613" s="2133" t="s">
        <v>1622</v>
      </c>
      <c r="L613" s="2132">
        <v>130997225</v>
      </c>
      <c r="M613" s="2134" t="s">
        <v>1623</v>
      </c>
      <c r="N613" s="2135" t="s">
        <v>1624</v>
      </c>
      <c r="O613" s="2132">
        <v>1206980001</v>
      </c>
      <c r="P613" s="2134" t="s">
        <v>1476</v>
      </c>
      <c r="Q613" s="2136">
        <v>4071</v>
      </c>
      <c r="R613" s="271"/>
    </row>
    <row r="614" spans="1:18" ht="15.75" x14ac:dyDescent="0.25">
      <c r="A614" s="2128">
        <v>10</v>
      </c>
      <c r="B614" s="2128">
        <v>100</v>
      </c>
      <c r="C614" s="2128">
        <v>12</v>
      </c>
      <c r="D614" s="2129" t="s">
        <v>1469</v>
      </c>
      <c r="E614" s="2129" t="s">
        <v>483</v>
      </c>
      <c r="F614" s="2129" t="s">
        <v>1470</v>
      </c>
      <c r="G614" s="2128" t="s">
        <v>1620</v>
      </c>
      <c r="H614" s="2130">
        <v>45153</v>
      </c>
      <c r="I614" s="2131" t="s">
        <v>1839</v>
      </c>
      <c r="J614" s="2132" t="s">
        <v>1472</v>
      </c>
      <c r="K614" s="2133" t="s">
        <v>1622</v>
      </c>
      <c r="L614" s="2132">
        <v>130997225</v>
      </c>
      <c r="M614" s="2134" t="s">
        <v>1623</v>
      </c>
      <c r="N614" s="2135" t="s">
        <v>1624</v>
      </c>
      <c r="O614" s="2132">
        <v>1206980001</v>
      </c>
      <c r="P614" s="2134" t="s">
        <v>1476</v>
      </c>
      <c r="Q614" s="2136">
        <v>4071</v>
      </c>
      <c r="R614" s="271"/>
    </row>
    <row r="615" spans="1:18" ht="15.75" x14ac:dyDescent="0.25">
      <c r="A615" s="2128">
        <v>10</v>
      </c>
      <c r="B615" s="2128">
        <v>100</v>
      </c>
      <c r="C615" s="2128">
        <v>12</v>
      </c>
      <c r="D615" s="2129" t="s">
        <v>1469</v>
      </c>
      <c r="E615" s="2129" t="s">
        <v>483</v>
      </c>
      <c r="F615" s="2129" t="s">
        <v>1470</v>
      </c>
      <c r="G615" s="2128" t="s">
        <v>1620</v>
      </c>
      <c r="H615" s="2130">
        <v>45153</v>
      </c>
      <c r="I615" s="2131" t="s">
        <v>1840</v>
      </c>
      <c r="J615" s="2132" t="s">
        <v>1472</v>
      </c>
      <c r="K615" s="2133" t="s">
        <v>1622</v>
      </c>
      <c r="L615" s="2132">
        <v>130997225</v>
      </c>
      <c r="M615" s="2134" t="s">
        <v>1623</v>
      </c>
      <c r="N615" s="2135" t="s">
        <v>1624</v>
      </c>
      <c r="O615" s="2132">
        <v>1206980001</v>
      </c>
      <c r="P615" s="2134" t="s">
        <v>1476</v>
      </c>
      <c r="Q615" s="2136">
        <v>4071</v>
      </c>
      <c r="R615" s="271"/>
    </row>
    <row r="616" spans="1:18" ht="15.75" x14ac:dyDescent="0.25">
      <c r="A616" s="2128">
        <v>10</v>
      </c>
      <c r="B616" s="2128">
        <v>100</v>
      </c>
      <c r="C616" s="2128">
        <v>12</v>
      </c>
      <c r="D616" s="2129" t="s">
        <v>1469</v>
      </c>
      <c r="E616" s="2129" t="s">
        <v>483</v>
      </c>
      <c r="F616" s="2129" t="s">
        <v>1470</v>
      </c>
      <c r="G616" s="2128" t="s">
        <v>1620</v>
      </c>
      <c r="H616" s="2130">
        <v>45153</v>
      </c>
      <c r="I616" s="2131" t="s">
        <v>1841</v>
      </c>
      <c r="J616" s="2132" t="s">
        <v>1472</v>
      </c>
      <c r="K616" s="2133" t="s">
        <v>1622</v>
      </c>
      <c r="L616" s="2132">
        <v>130997225</v>
      </c>
      <c r="M616" s="2134" t="s">
        <v>1623</v>
      </c>
      <c r="N616" s="2135" t="s">
        <v>1624</v>
      </c>
      <c r="O616" s="2132">
        <v>1206980001</v>
      </c>
      <c r="P616" s="2134" t="s">
        <v>1476</v>
      </c>
      <c r="Q616" s="2136">
        <v>4071</v>
      </c>
      <c r="R616" s="271"/>
    </row>
    <row r="617" spans="1:18" ht="15.75" x14ac:dyDescent="0.25">
      <c r="A617" s="2128">
        <v>10</v>
      </c>
      <c r="B617" s="2128">
        <v>100</v>
      </c>
      <c r="C617" s="2128">
        <v>12</v>
      </c>
      <c r="D617" s="2129" t="s">
        <v>1469</v>
      </c>
      <c r="E617" s="2129" t="s">
        <v>483</v>
      </c>
      <c r="F617" s="2129" t="s">
        <v>1470</v>
      </c>
      <c r="G617" s="2128" t="s">
        <v>1620</v>
      </c>
      <c r="H617" s="2130">
        <v>45153</v>
      </c>
      <c r="I617" s="2131" t="s">
        <v>1842</v>
      </c>
      <c r="J617" s="2132" t="s">
        <v>1472</v>
      </c>
      <c r="K617" s="2133" t="s">
        <v>1622</v>
      </c>
      <c r="L617" s="2132">
        <v>130997225</v>
      </c>
      <c r="M617" s="2134" t="s">
        <v>1623</v>
      </c>
      <c r="N617" s="2135" t="s">
        <v>1624</v>
      </c>
      <c r="O617" s="2132">
        <v>1206980001</v>
      </c>
      <c r="P617" s="2134" t="s">
        <v>1476</v>
      </c>
      <c r="Q617" s="2136">
        <v>4071</v>
      </c>
      <c r="R617" s="271"/>
    </row>
    <row r="618" spans="1:18" ht="15.75" x14ac:dyDescent="0.25">
      <c r="A618" s="2128">
        <v>10</v>
      </c>
      <c r="B618" s="2128">
        <v>100</v>
      </c>
      <c r="C618" s="2128">
        <v>12</v>
      </c>
      <c r="D618" s="2129" t="s">
        <v>1469</v>
      </c>
      <c r="E618" s="2129" t="s">
        <v>483</v>
      </c>
      <c r="F618" s="2129" t="s">
        <v>1470</v>
      </c>
      <c r="G618" s="2128" t="s">
        <v>1620</v>
      </c>
      <c r="H618" s="2130">
        <v>45153</v>
      </c>
      <c r="I618" s="2131" t="s">
        <v>1843</v>
      </c>
      <c r="J618" s="2132" t="s">
        <v>1472</v>
      </c>
      <c r="K618" s="2133" t="s">
        <v>1622</v>
      </c>
      <c r="L618" s="2132">
        <v>130997225</v>
      </c>
      <c r="M618" s="2134" t="s">
        <v>1623</v>
      </c>
      <c r="N618" s="2135" t="s">
        <v>1624</v>
      </c>
      <c r="O618" s="2132">
        <v>1206980001</v>
      </c>
      <c r="P618" s="2134" t="s">
        <v>1476</v>
      </c>
      <c r="Q618" s="2136">
        <v>4071</v>
      </c>
      <c r="R618" s="271"/>
    </row>
    <row r="619" spans="1:18" ht="15.75" x14ac:dyDescent="0.25">
      <c r="A619" s="2128">
        <v>10</v>
      </c>
      <c r="B619" s="2128">
        <v>100</v>
      </c>
      <c r="C619" s="2128">
        <v>12</v>
      </c>
      <c r="D619" s="2129" t="s">
        <v>1469</v>
      </c>
      <c r="E619" s="2129" t="s">
        <v>483</v>
      </c>
      <c r="F619" s="2129" t="s">
        <v>1470</v>
      </c>
      <c r="G619" s="2128" t="s">
        <v>1620</v>
      </c>
      <c r="H619" s="2130">
        <v>45153</v>
      </c>
      <c r="I619" s="2131" t="s">
        <v>1844</v>
      </c>
      <c r="J619" s="2132" t="s">
        <v>1472</v>
      </c>
      <c r="K619" s="2133" t="s">
        <v>1622</v>
      </c>
      <c r="L619" s="2132">
        <v>130997225</v>
      </c>
      <c r="M619" s="2134" t="s">
        <v>1623</v>
      </c>
      <c r="N619" s="2135" t="s">
        <v>1624</v>
      </c>
      <c r="O619" s="2132">
        <v>1206980001</v>
      </c>
      <c r="P619" s="2134" t="s">
        <v>1476</v>
      </c>
      <c r="Q619" s="2136">
        <v>4071</v>
      </c>
      <c r="R619" s="271"/>
    </row>
    <row r="620" spans="1:18" ht="15.75" x14ac:dyDescent="0.25">
      <c r="A620" s="2128">
        <v>10</v>
      </c>
      <c r="B620" s="2128">
        <v>100</v>
      </c>
      <c r="C620" s="2128">
        <v>12</v>
      </c>
      <c r="D620" s="2129" t="s">
        <v>1469</v>
      </c>
      <c r="E620" s="2129" t="s">
        <v>483</v>
      </c>
      <c r="F620" s="2129" t="s">
        <v>1470</v>
      </c>
      <c r="G620" s="2128" t="s">
        <v>1620</v>
      </c>
      <c r="H620" s="2130">
        <v>45153</v>
      </c>
      <c r="I620" s="2131" t="s">
        <v>1845</v>
      </c>
      <c r="J620" s="2132" t="s">
        <v>1472</v>
      </c>
      <c r="K620" s="2133" t="s">
        <v>1622</v>
      </c>
      <c r="L620" s="2132">
        <v>130997225</v>
      </c>
      <c r="M620" s="2134" t="s">
        <v>1623</v>
      </c>
      <c r="N620" s="2135" t="s">
        <v>1624</v>
      </c>
      <c r="O620" s="2132">
        <v>1206980001</v>
      </c>
      <c r="P620" s="2134" t="s">
        <v>1476</v>
      </c>
      <c r="Q620" s="2136">
        <v>4071</v>
      </c>
      <c r="R620" s="271"/>
    </row>
    <row r="621" spans="1:18" ht="15.75" x14ac:dyDescent="0.25">
      <c r="A621" s="2128">
        <v>10</v>
      </c>
      <c r="B621" s="2128">
        <v>100</v>
      </c>
      <c r="C621" s="2128">
        <v>12</v>
      </c>
      <c r="D621" s="2129" t="s">
        <v>1469</v>
      </c>
      <c r="E621" s="2129" t="s">
        <v>483</v>
      </c>
      <c r="F621" s="2129" t="s">
        <v>1470</v>
      </c>
      <c r="G621" s="2128" t="s">
        <v>1620</v>
      </c>
      <c r="H621" s="2130">
        <v>45153</v>
      </c>
      <c r="I621" s="2131" t="s">
        <v>1846</v>
      </c>
      <c r="J621" s="2132" t="s">
        <v>1472</v>
      </c>
      <c r="K621" s="2133" t="s">
        <v>1622</v>
      </c>
      <c r="L621" s="2132">
        <v>130997225</v>
      </c>
      <c r="M621" s="2134" t="s">
        <v>1623</v>
      </c>
      <c r="N621" s="2135" t="s">
        <v>1624</v>
      </c>
      <c r="O621" s="2132">
        <v>1206980001</v>
      </c>
      <c r="P621" s="2134" t="s">
        <v>1476</v>
      </c>
      <c r="Q621" s="2136">
        <v>4071</v>
      </c>
      <c r="R621" s="271"/>
    </row>
    <row r="622" spans="1:18" ht="15.75" x14ac:dyDescent="0.25">
      <c r="A622" s="2128">
        <v>10</v>
      </c>
      <c r="B622" s="2128">
        <v>100</v>
      </c>
      <c r="C622" s="2128">
        <v>12</v>
      </c>
      <c r="D622" s="2129" t="s">
        <v>1469</v>
      </c>
      <c r="E622" s="2129" t="s">
        <v>483</v>
      </c>
      <c r="F622" s="2129" t="s">
        <v>1470</v>
      </c>
      <c r="G622" s="2128" t="s">
        <v>1620</v>
      </c>
      <c r="H622" s="2130">
        <v>45153</v>
      </c>
      <c r="I622" s="2131" t="s">
        <v>1847</v>
      </c>
      <c r="J622" s="2132" t="s">
        <v>1472</v>
      </c>
      <c r="K622" s="2133" t="s">
        <v>1622</v>
      </c>
      <c r="L622" s="2132">
        <v>130997225</v>
      </c>
      <c r="M622" s="2134" t="s">
        <v>1623</v>
      </c>
      <c r="N622" s="2135" t="s">
        <v>1624</v>
      </c>
      <c r="O622" s="2132">
        <v>1206980001</v>
      </c>
      <c r="P622" s="2134" t="s">
        <v>1476</v>
      </c>
      <c r="Q622" s="2136">
        <v>4071</v>
      </c>
      <c r="R622" s="271"/>
    </row>
    <row r="623" spans="1:18" ht="15.75" x14ac:dyDescent="0.25">
      <c r="A623" s="2128">
        <v>10</v>
      </c>
      <c r="B623" s="2128">
        <v>100</v>
      </c>
      <c r="C623" s="2128">
        <v>12</v>
      </c>
      <c r="D623" s="2129" t="s">
        <v>1469</v>
      </c>
      <c r="E623" s="2129" t="s">
        <v>483</v>
      </c>
      <c r="F623" s="2129" t="s">
        <v>1470</v>
      </c>
      <c r="G623" s="2128" t="s">
        <v>1620</v>
      </c>
      <c r="H623" s="2130">
        <v>45153</v>
      </c>
      <c r="I623" s="2131" t="s">
        <v>1848</v>
      </c>
      <c r="J623" s="2132" t="s">
        <v>1472</v>
      </c>
      <c r="K623" s="2133" t="s">
        <v>1622</v>
      </c>
      <c r="L623" s="2132">
        <v>130997225</v>
      </c>
      <c r="M623" s="2134" t="s">
        <v>1623</v>
      </c>
      <c r="N623" s="2135" t="s">
        <v>1624</v>
      </c>
      <c r="O623" s="2132">
        <v>1206980001</v>
      </c>
      <c r="P623" s="2134" t="s">
        <v>1476</v>
      </c>
      <c r="Q623" s="2136">
        <v>4071</v>
      </c>
      <c r="R623" s="271"/>
    </row>
    <row r="624" spans="1:18" ht="15.75" x14ac:dyDescent="0.25">
      <c r="A624" s="2128">
        <v>10</v>
      </c>
      <c r="B624" s="2128">
        <v>100</v>
      </c>
      <c r="C624" s="2128">
        <v>12</v>
      </c>
      <c r="D624" s="2129" t="s">
        <v>1469</v>
      </c>
      <c r="E624" s="2129" t="s">
        <v>483</v>
      </c>
      <c r="F624" s="2129" t="s">
        <v>1470</v>
      </c>
      <c r="G624" s="2128" t="s">
        <v>1620</v>
      </c>
      <c r="H624" s="2130">
        <v>45153</v>
      </c>
      <c r="I624" s="2131" t="s">
        <v>1849</v>
      </c>
      <c r="J624" s="2132" t="s">
        <v>1472</v>
      </c>
      <c r="K624" s="2133" t="s">
        <v>1622</v>
      </c>
      <c r="L624" s="2132">
        <v>130997225</v>
      </c>
      <c r="M624" s="2134" t="s">
        <v>1623</v>
      </c>
      <c r="N624" s="2135" t="s">
        <v>1624</v>
      </c>
      <c r="O624" s="2132">
        <v>1206980001</v>
      </c>
      <c r="P624" s="2134" t="s">
        <v>1476</v>
      </c>
      <c r="Q624" s="2136">
        <v>4071</v>
      </c>
      <c r="R624" s="271"/>
    </row>
    <row r="625" spans="1:18" ht="15.75" x14ac:dyDescent="0.25">
      <c r="A625" s="2128">
        <v>10</v>
      </c>
      <c r="B625" s="2128">
        <v>100</v>
      </c>
      <c r="C625" s="2128">
        <v>12</v>
      </c>
      <c r="D625" s="2129" t="s">
        <v>1469</v>
      </c>
      <c r="E625" s="2129" t="s">
        <v>483</v>
      </c>
      <c r="F625" s="2129" t="s">
        <v>1470</v>
      </c>
      <c r="G625" s="2128" t="s">
        <v>1620</v>
      </c>
      <c r="H625" s="2130">
        <v>45153</v>
      </c>
      <c r="I625" s="2131" t="s">
        <v>1850</v>
      </c>
      <c r="J625" s="2132" t="s">
        <v>1472</v>
      </c>
      <c r="K625" s="2133" t="s">
        <v>1622</v>
      </c>
      <c r="L625" s="2132">
        <v>130997225</v>
      </c>
      <c r="M625" s="2134" t="s">
        <v>1623</v>
      </c>
      <c r="N625" s="2135" t="s">
        <v>1624</v>
      </c>
      <c r="O625" s="2132">
        <v>1206980001</v>
      </c>
      <c r="P625" s="2134" t="s">
        <v>1476</v>
      </c>
      <c r="Q625" s="2136">
        <v>4071</v>
      </c>
      <c r="R625" s="271"/>
    </row>
    <row r="626" spans="1:18" ht="15.75" x14ac:dyDescent="0.25">
      <c r="A626" s="2128">
        <v>10</v>
      </c>
      <c r="B626" s="2128">
        <v>100</v>
      </c>
      <c r="C626" s="2128">
        <v>12</v>
      </c>
      <c r="D626" s="2129" t="s">
        <v>1469</v>
      </c>
      <c r="E626" s="2129" t="s">
        <v>483</v>
      </c>
      <c r="F626" s="2129" t="s">
        <v>1470</v>
      </c>
      <c r="G626" s="2128" t="s">
        <v>1620</v>
      </c>
      <c r="H626" s="2130">
        <v>45153</v>
      </c>
      <c r="I626" s="2131" t="s">
        <v>1851</v>
      </c>
      <c r="J626" s="2132" t="s">
        <v>1472</v>
      </c>
      <c r="K626" s="2133" t="s">
        <v>1622</v>
      </c>
      <c r="L626" s="2132">
        <v>130997225</v>
      </c>
      <c r="M626" s="2134" t="s">
        <v>1623</v>
      </c>
      <c r="N626" s="2135" t="s">
        <v>1624</v>
      </c>
      <c r="O626" s="2132">
        <v>1206980001</v>
      </c>
      <c r="P626" s="2134" t="s">
        <v>1476</v>
      </c>
      <c r="Q626" s="2136">
        <v>4071</v>
      </c>
      <c r="R626" s="271"/>
    </row>
    <row r="627" spans="1:18" ht="15.75" x14ac:dyDescent="0.25">
      <c r="A627" s="2128">
        <v>10</v>
      </c>
      <c r="B627" s="2128">
        <v>100</v>
      </c>
      <c r="C627" s="2128">
        <v>12</v>
      </c>
      <c r="D627" s="2129" t="s">
        <v>1469</v>
      </c>
      <c r="E627" s="2129" t="s">
        <v>483</v>
      </c>
      <c r="F627" s="2129" t="s">
        <v>1470</v>
      </c>
      <c r="G627" s="2128" t="s">
        <v>1620</v>
      </c>
      <c r="H627" s="2130">
        <v>45153</v>
      </c>
      <c r="I627" s="2131" t="s">
        <v>1852</v>
      </c>
      <c r="J627" s="2132" t="s">
        <v>1472</v>
      </c>
      <c r="K627" s="2133" t="s">
        <v>1622</v>
      </c>
      <c r="L627" s="2132">
        <v>130997225</v>
      </c>
      <c r="M627" s="2134" t="s">
        <v>1623</v>
      </c>
      <c r="N627" s="2135" t="s">
        <v>1624</v>
      </c>
      <c r="O627" s="2132">
        <v>1206980001</v>
      </c>
      <c r="P627" s="2134" t="s">
        <v>1476</v>
      </c>
      <c r="Q627" s="2136">
        <v>4071</v>
      </c>
      <c r="R627" s="271"/>
    </row>
    <row r="628" spans="1:18" ht="15.75" x14ac:dyDescent="0.25">
      <c r="A628" s="2128">
        <v>10</v>
      </c>
      <c r="B628" s="2128">
        <v>100</v>
      </c>
      <c r="C628" s="2128">
        <v>12</v>
      </c>
      <c r="D628" s="2129" t="s">
        <v>1469</v>
      </c>
      <c r="E628" s="2129" t="s">
        <v>483</v>
      </c>
      <c r="F628" s="2129" t="s">
        <v>1470</v>
      </c>
      <c r="G628" s="2128" t="s">
        <v>1620</v>
      </c>
      <c r="H628" s="2130">
        <v>45153</v>
      </c>
      <c r="I628" s="2131" t="s">
        <v>1853</v>
      </c>
      <c r="J628" s="2132" t="s">
        <v>1472</v>
      </c>
      <c r="K628" s="2133" t="s">
        <v>1622</v>
      </c>
      <c r="L628" s="2132">
        <v>130997225</v>
      </c>
      <c r="M628" s="2134" t="s">
        <v>1623</v>
      </c>
      <c r="N628" s="2135" t="s">
        <v>1624</v>
      </c>
      <c r="O628" s="2132">
        <v>1206980001</v>
      </c>
      <c r="P628" s="2134" t="s">
        <v>1476</v>
      </c>
      <c r="Q628" s="2136">
        <v>4071</v>
      </c>
      <c r="R628" s="271"/>
    </row>
    <row r="629" spans="1:18" ht="15.75" x14ac:dyDescent="0.25">
      <c r="A629" s="2128">
        <v>10</v>
      </c>
      <c r="B629" s="2128">
        <v>100</v>
      </c>
      <c r="C629" s="2128">
        <v>12</v>
      </c>
      <c r="D629" s="2129" t="s">
        <v>1469</v>
      </c>
      <c r="E629" s="2129" t="s">
        <v>483</v>
      </c>
      <c r="F629" s="2129" t="s">
        <v>1470</v>
      </c>
      <c r="G629" s="2128" t="s">
        <v>1620</v>
      </c>
      <c r="H629" s="2130">
        <v>45153</v>
      </c>
      <c r="I629" s="2131" t="s">
        <v>1854</v>
      </c>
      <c r="J629" s="2132" t="s">
        <v>1472</v>
      </c>
      <c r="K629" s="2133" t="s">
        <v>1622</v>
      </c>
      <c r="L629" s="2132">
        <v>130997225</v>
      </c>
      <c r="M629" s="2134" t="s">
        <v>1623</v>
      </c>
      <c r="N629" s="2135" t="s">
        <v>1624</v>
      </c>
      <c r="O629" s="2132">
        <v>1206980001</v>
      </c>
      <c r="P629" s="2134" t="s">
        <v>1476</v>
      </c>
      <c r="Q629" s="2136">
        <v>4071</v>
      </c>
      <c r="R629" s="271"/>
    </row>
    <row r="630" spans="1:18" ht="15.75" x14ac:dyDescent="0.25">
      <c r="A630" s="2128">
        <v>10</v>
      </c>
      <c r="B630" s="2128">
        <v>100</v>
      </c>
      <c r="C630" s="2128">
        <v>12</v>
      </c>
      <c r="D630" s="2129" t="s">
        <v>1469</v>
      </c>
      <c r="E630" s="2129" t="s">
        <v>483</v>
      </c>
      <c r="F630" s="2129" t="s">
        <v>1470</v>
      </c>
      <c r="G630" s="2128" t="s">
        <v>1620</v>
      </c>
      <c r="H630" s="2130">
        <v>45153</v>
      </c>
      <c r="I630" s="2131" t="s">
        <v>1855</v>
      </c>
      <c r="J630" s="2132" t="s">
        <v>1472</v>
      </c>
      <c r="K630" s="2133" t="s">
        <v>1622</v>
      </c>
      <c r="L630" s="2132">
        <v>130997225</v>
      </c>
      <c r="M630" s="2134" t="s">
        <v>1623</v>
      </c>
      <c r="N630" s="2135" t="s">
        <v>1624</v>
      </c>
      <c r="O630" s="2132">
        <v>1206980001</v>
      </c>
      <c r="P630" s="2134" t="s">
        <v>1476</v>
      </c>
      <c r="Q630" s="2136">
        <v>4071</v>
      </c>
      <c r="R630" s="271"/>
    </row>
    <row r="631" spans="1:18" ht="15.75" x14ac:dyDescent="0.25">
      <c r="A631" s="2128">
        <v>10</v>
      </c>
      <c r="B631" s="2128">
        <v>100</v>
      </c>
      <c r="C631" s="2128">
        <v>12</v>
      </c>
      <c r="D631" s="2129" t="s">
        <v>1469</v>
      </c>
      <c r="E631" s="2129" t="s">
        <v>483</v>
      </c>
      <c r="F631" s="2129" t="s">
        <v>1470</v>
      </c>
      <c r="G631" s="2128" t="s">
        <v>1620</v>
      </c>
      <c r="H631" s="2130">
        <v>45153</v>
      </c>
      <c r="I631" s="2131" t="s">
        <v>1856</v>
      </c>
      <c r="J631" s="2132" t="s">
        <v>1472</v>
      </c>
      <c r="K631" s="2133" t="s">
        <v>1622</v>
      </c>
      <c r="L631" s="2132">
        <v>130997225</v>
      </c>
      <c r="M631" s="2134" t="s">
        <v>1623</v>
      </c>
      <c r="N631" s="2135" t="s">
        <v>1624</v>
      </c>
      <c r="O631" s="2132">
        <v>1206980001</v>
      </c>
      <c r="P631" s="2134" t="s">
        <v>1476</v>
      </c>
      <c r="Q631" s="2136">
        <v>4071</v>
      </c>
      <c r="R631" s="271"/>
    </row>
    <row r="632" spans="1:18" ht="15.75" x14ac:dyDescent="0.25">
      <c r="A632" s="2128">
        <v>10</v>
      </c>
      <c r="B632" s="2128">
        <v>100</v>
      </c>
      <c r="C632" s="2128">
        <v>12</v>
      </c>
      <c r="D632" s="2129" t="s">
        <v>1469</v>
      </c>
      <c r="E632" s="2129" t="s">
        <v>483</v>
      </c>
      <c r="F632" s="2129" t="s">
        <v>1470</v>
      </c>
      <c r="G632" s="2128" t="s">
        <v>1620</v>
      </c>
      <c r="H632" s="2130">
        <v>45153</v>
      </c>
      <c r="I632" s="2131" t="s">
        <v>1857</v>
      </c>
      <c r="J632" s="2132" t="s">
        <v>1472</v>
      </c>
      <c r="K632" s="2133" t="s">
        <v>1622</v>
      </c>
      <c r="L632" s="2132">
        <v>130997225</v>
      </c>
      <c r="M632" s="2134" t="s">
        <v>1623</v>
      </c>
      <c r="N632" s="2135" t="s">
        <v>1624</v>
      </c>
      <c r="O632" s="2132">
        <v>1206980001</v>
      </c>
      <c r="P632" s="2134" t="s">
        <v>1476</v>
      </c>
      <c r="Q632" s="2136">
        <v>4071</v>
      </c>
      <c r="R632" s="271"/>
    </row>
    <row r="633" spans="1:18" ht="15.75" x14ac:dyDescent="0.25">
      <c r="A633" s="2128">
        <v>10</v>
      </c>
      <c r="B633" s="2128">
        <v>100</v>
      </c>
      <c r="C633" s="2128">
        <v>12</v>
      </c>
      <c r="D633" s="2129" t="s">
        <v>1469</v>
      </c>
      <c r="E633" s="2129" t="s">
        <v>483</v>
      </c>
      <c r="F633" s="2129" t="s">
        <v>1470</v>
      </c>
      <c r="G633" s="2128" t="s">
        <v>1620</v>
      </c>
      <c r="H633" s="2130">
        <v>45153</v>
      </c>
      <c r="I633" s="2131" t="s">
        <v>1858</v>
      </c>
      <c r="J633" s="2132" t="s">
        <v>1472</v>
      </c>
      <c r="K633" s="2133" t="s">
        <v>1622</v>
      </c>
      <c r="L633" s="2132">
        <v>130997225</v>
      </c>
      <c r="M633" s="2134" t="s">
        <v>1623</v>
      </c>
      <c r="N633" s="2135" t="s">
        <v>1624</v>
      </c>
      <c r="O633" s="2132">
        <v>1206980001</v>
      </c>
      <c r="P633" s="2134" t="s">
        <v>1476</v>
      </c>
      <c r="Q633" s="2136">
        <v>4071</v>
      </c>
      <c r="R633" s="271"/>
    </row>
    <row r="634" spans="1:18" ht="15.75" x14ac:dyDescent="0.25">
      <c r="A634" s="2128">
        <v>10</v>
      </c>
      <c r="B634" s="2128">
        <v>100</v>
      </c>
      <c r="C634" s="2128">
        <v>12</v>
      </c>
      <c r="D634" s="2129" t="s">
        <v>1469</v>
      </c>
      <c r="E634" s="2129" t="s">
        <v>483</v>
      </c>
      <c r="F634" s="2129" t="s">
        <v>1470</v>
      </c>
      <c r="G634" s="2128" t="s">
        <v>1620</v>
      </c>
      <c r="H634" s="2130">
        <v>45153</v>
      </c>
      <c r="I634" s="2131" t="s">
        <v>1859</v>
      </c>
      <c r="J634" s="2132" t="s">
        <v>1472</v>
      </c>
      <c r="K634" s="2133" t="s">
        <v>1622</v>
      </c>
      <c r="L634" s="2132">
        <v>130997225</v>
      </c>
      <c r="M634" s="2134" t="s">
        <v>1623</v>
      </c>
      <c r="N634" s="2135" t="s">
        <v>1624</v>
      </c>
      <c r="O634" s="2132">
        <v>1206980001</v>
      </c>
      <c r="P634" s="2134" t="s">
        <v>1476</v>
      </c>
      <c r="Q634" s="2136">
        <v>4071</v>
      </c>
      <c r="R634" s="271"/>
    </row>
    <row r="635" spans="1:18" ht="15.75" x14ac:dyDescent="0.25">
      <c r="A635" s="2128">
        <v>10</v>
      </c>
      <c r="B635" s="2128">
        <v>100</v>
      </c>
      <c r="C635" s="2128">
        <v>12</v>
      </c>
      <c r="D635" s="2129" t="s">
        <v>1469</v>
      </c>
      <c r="E635" s="2129" t="s">
        <v>483</v>
      </c>
      <c r="F635" s="2129" t="s">
        <v>1470</v>
      </c>
      <c r="G635" s="2128" t="s">
        <v>1620</v>
      </c>
      <c r="H635" s="2130">
        <v>45153</v>
      </c>
      <c r="I635" s="2131" t="s">
        <v>1860</v>
      </c>
      <c r="J635" s="2132" t="s">
        <v>1472</v>
      </c>
      <c r="K635" s="2133" t="s">
        <v>1622</v>
      </c>
      <c r="L635" s="2132">
        <v>130997225</v>
      </c>
      <c r="M635" s="2134" t="s">
        <v>1623</v>
      </c>
      <c r="N635" s="2135" t="s">
        <v>1624</v>
      </c>
      <c r="O635" s="2132">
        <v>1206980001</v>
      </c>
      <c r="P635" s="2134" t="s">
        <v>1476</v>
      </c>
      <c r="Q635" s="2136">
        <v>4071</v>
      </c>
      <c r="R635" s="271"/>
    </row>
    <row r="636" spans="1:18" ht="15.75" x14ac:dyDescent="0.25">
      <c r="A636" s="2128">
        <v>10</v>
      </c>
      <c r="B636" s="2128">
        <v>100</v>
      </c>
      <c r="C636" s="2128">
        <v>12</v>
      </c>
      <c r="D636" s="2129" t="s">
        <v>1469</v>
      </c>
      <c r="E636" s="2129" t="s">
        <v>483</v>
      </c>
      <c r="F636" s="2129" t="s">
        <v>1470</v>
      </c>
      <c r="G636" s="2128" t="s">
        <v>1620</v>
      </c>
      <c r="H636" s="2130">
        <v>45153</v>
      </c>
      <c r="I636" s="2131" t="s">
        <v>1861</v>
      </c>
      <c r="J636" s="2132" t="s">
        <v>1472</v>
      </c>
      <c r="K636" s="2133" t="s">
        <v>1622</v>
      </c>
      <c r="L636" s="2132">
        <v>130997225</v>
      </c>
      <c r="M636" s="2134" t="s">
        <v>1623</v>
      </c>
      <c r="N636" s="2135" t="s">
        <v>1624</v>
      </c>
      <c r="O636" s="2132">
        <v>1206980001</v>
      </c>
      <c r="P636" s="2134" t="s">
        <v>1476</v>
      </c>
      <c r="Q636" s="2136">
        <v>4071</v>
      </c>
      <c r="R636" s="271"/>
    </row>
    <row r="637" spans="1:18" ht="15.75" x14ac:dyDescent="0.25">
      <c r="A637" s="2128">
        <v>10</v>
      </c>
      <c r="B637" s="2128">
        <v>100</v>
      </c>
      <c r="C637" s="2128">
        <v>12</v>
      </c>
      <c r="D637" s="2129" t="s">
        <v>1469</v>
      </c>
      <c r="E637" s="2129" t="s">
        <v>483</v>
      </c>
      <c r="F637" s="2129" t="s">
        <v>1470</v>
      </c>
      <c r="G637" s="2128" t="s">
        <v>1620</v>
      </c>
      <c r="H637" s="2130">
        <v>45153</v>
      </c>
      <c r="I637" s="2131" t="s">
        <v>1862</v>
      </c>
      <c r="J637" s="2132" t="s">
        <v>1472</v>
      </c>
      <c r="K637" s="2133" t="s">
        <v>1622</v>
      </c>
      <c r="L637" s="2132">
        <v>130997225</v>
      </c>
      <c r="M637" s="2134" t="s">
        <v>1623</v>
      </c>
      <c r="N637" s="2135" t="s">
        <v>1624</v>
      </c>
      <c r="O637" s="2132">
        <v>1206980001</v>
      </c>
      <c r="P637" s="2134" t="s">
        <v>1476</v>
      </c>
      <c r="Q637" s="2136">
        <v>4071</v>
      </c>
      <c r="R637" s="271"/>
    </row>
    <row r="638" spans="1:18" ht="15.75" x14ac:dyDescent="0.25">
      <c r="A638" s="2128">
        <v>10</v>
      </c>
      <c r="B638" s="2128">
        <v>100</v>
      </c>
      <c r="C638" s="2128">
        <v>12</v>
      </c>
      <c r="D638" s="2129" t="s">
        <v>1469</v>
      </c>
      <c r="E638" s="2129" t="s">
        <v>483</v>
      </c>
      <c r="F638" s="2129" t="s">
        <v>1470</v>
      </c>
      <c r="G638" s="2128" t="s">
        <v>1620</v>
      </c>
      <c r="H638" s="2130">
        <v>45153</v>
      </c>
      <c r="I638" s="2131" t="s">
        <v>1863</v>
      </c>
      <c r="J638" s="2132" t="s">
        <v>1472</v>
      </c>
      <c r="K638" s="2133" t="s">
        <v>1622</v>
      </c>
      <c r="L638" s="2132">
        <v>130997225</v>
      </c>
      <c r="M638" s="2134" t="s">
        <v>1623</v>
      </c>
      <c r="N638" s="2135" t="s">
        <v>1624</v>
      </c>
      <c r="O638" s="2132">
        <v>1206980001</v>
      </c>
      <c r="P638" s="2134" t="s">
        <v>1476</v>
      </c>
      <c r="Q638" s="2136">
        <v>4071</v>
      </c>
      <c r="R638" s="271"/>
    </row>
    <row r="639" spans="1:18" ht="15.75" x14ac:dyDescent="0.25">
      <c r="A639" s="2128">
        <v>10</v>
      </c>
      <c r="B639" s="2128">
        <v>100</v>
      </c>
      <c r="C639" s="2128">
        <v>12</v>
      </c>
      <c r="D639" s="2129" t="s">
        <v>1469</v>
      </c>
      <c r="E639" s="2129" t="s">
        <v>483</v>
      </c>
      <c r="F639" s="2129" t="s">
        <v>1470</v>
      </c>
      <c r="G639" s="2128" t="s">
        <v>1620</v>
      </c>
      <c r="H639" s="2130">
        <v>45153</v>
      </c>
      <c r="I639" s="2131" t="s">
        <v>1864</v>
      </c>
      <c r="J639" s="2132" t="s">
        <v>1472</v>
      </c>
      <c r="K639" s="2133" t="s">
        <v>1622</v>
      </c>
      <c r="L639" s="2132">
        <v>130997225</v>
      </c>
      <c r="M639" s="2134" t="s">
        <v>1623</v>
      </c>
      <c r="N639" s="2135" t="s">
        <v>1624</v>
      </c>
      <c r="O639" s="2132">
        <v>1206980001</v>
      </c>
      <c r="P639" s="2134" t="s">
        <v>1476</v>
      </c>
      <c r="Q639" s="2136">
        <v>4071</v>
      </c>
      <c r="R639" s="271"/>
    </row>
    <row r="640" spans="1:18" ht="15.75" x14ac:dyDescent="0.25">
      <c r="A640" s="2128">
        <v>10</v>
      </c>
      <c r="B640" s="2128">
        <v>100</v>
      </c>
      <c r="C640" s="2128">
        <v>12</v>
      </c>
      <c r="D640" s="2129" t="s">
        <v>1469</v>
      </c>
      <c r="E640" s="2129" t="s">
        <v>483</v>
      </c>
      <c r="F640" s="2129" t="s">
        <v>1470</v>
      </c>
      <c r="G640" s="2128" t="s">
        <v>1620</v>
      </c>
      <c r="H640" s="2130">
        <v>45153</v>
      </c>
      <c r="I640" s="2131" t="s">
        <v>1865</v>
      </c>
      <c r="J640" s="2132" t="s">
        <v>1472</v>
      </c>
      <c r="K640" s="2133" t="s">
        <v>1622</v>
      </c>
      <c r="L640" s="2132">
        <v>130997225</v>
      </c>
      <c r="M640" s="2134" t="s">
        <v>1623</v>
      </c>
      <c r="N640" s="2135" t="s">
        <v>1624</v>
      </c>
      <c r="O640" s="2132">
        <v>1206980001</v>
      </c>
      <c r="P640" s="2134" t="s">
        <v>1476</v>
      </c>
      <c r="Q640" s="2136">
        <v>4071</v>
      </c>
      <c r="R640" s="271"/>
    </row>
    <row r="641" spans="1:18" ht="15.75" x14ac:dyDescent="0.25">
      <c r="A641" s="2128">
        <v>10</v>
      </c>
      <c r="B641" s="2128">
        <v>100</v>
      </c>
      <c r="C641" s="2128">
        <v>12</v>
      </c>
      <c r="D641" s="2129" t="s">
        <v>1469</v>
      </c>
      <c r="E641" s="2129" t="s">
        <v>483</v>
      </c>
      <c r="F641" s="2129" t="s">
        <v>1470</v>
      </c>
      <c r="G641" s="2128" t="s">
        <v>1620</v>
      </c>
      <c r="H641" s="2130">
        <v>45153</v>
      </c>
      <c r="I641" s="2131" t="s">
        <v>1866</v>
      </c>
      <c r="J641" s="2132" t="s">
        <v>1472</v>
      </c>
      <c r="K641" s="2133" t="s">
        <v>1622</v>
      </c>
      <c r="L641" s="2132">
        <v>130997225</v>
      </c>
      <c r="M641" s="2134" t="s">
        <v>1623</v>
      </c>
      <c r="N641" s="2135" t="s">
        <v>1624</v>
      </c>
      <c r="O641" s="2132">
        <v>1206980001</v>
      </c>
      <c r="P641" s="2134" t="s">
        <v>1476</v>
      </c>
      <c r="Q641" s="2136">
        <v>4071</v>
      </c>
      <c r="R641" s="271"/>
    </row>
    <row r="642" spans="1:18" ht="15.75" x14ac:dyDescent="0.25">
      <c r="A642" s="2128">
        <v>10</v>
      </c>
      <c r="B642" s="2128">
        <v>100</v>
      </c>
      <c r="C642" s="2128">
        <v>12</v>
      </c>
      <c r="D642" s="2129" t="s">
        <v>1469</v>
      </c>
      <c r="E642" s="2129" t="s">
        <v>483</v>
      </c>
      <c r="F642" s="2129" t="s">
        <v>1470</v>
      </c>
      <c r="G642" s="2128" t="s">
        <v>1620</v>
      </c>
      <c r="H642" s="2130">
        <v>45153</v>
      </c>
      <c r="I642" s="2131" t="s">
        <v>1867</v>
      </c>
      <c r="J642" s="2132" t="s">
        <v>1472</v>
      </c>
      <c r="K642" s="2133" t="s">
        <v>1622</v>
      </c>
      <c r="L642" s="2132">
        <v>130997225</v>
      </c>
      <c r="M642" s="2134" t="s">
        <v>1623</v>
      </c>
      <c r="N642" s="2135" t="s">
        <v>1624</v>
      </c>
      <c r="O642" s="2132">
        <v>1206980001</v>
      </c>
      <c r="P642" s="2134" t="s">
        <v>1476</v>
      </c>
      <c r="Q642" s="2136">
        <v>4071</v>
      </c>
      <c r="R642" s="271"/>
    </row>
    <row r="643" spans="1:18" ht="15.75" x14ac:dyDescent="0.25">
      <c r="A643" s="2128">
        <v>10</v>
      </c>
      <c r="B643" s="2128">
        <v>100</v>
      </c>
      <c r="C643" s="2128">
        <v>12</v>
      </c>
      <c r="D643" s="2129" t="s">
        <v>1469</v>
      </c>
      <c r="E643" s="2129" t="s">
        <v>483</v>
      </c>
      <c r="F643" s="2129" t="s">
        <v>1470</v>
      </c>
      <c r="G643" s="2128" t="s">
        <v>1620</v>
      </c>
      <c r="H643" s="2130">
        <v>45153</v>
      </c>
      <c r="I643" s="2131" t="s">
        <v>1868</v>
      </c>
      <c r="J643" s="2132" t="s">
        <v>1472</v>
      </c>
      <c r="K643" s="2133" t="s">
        <v>1622</v>
      </c>
      <c r="L643" s="2132">
        <v>130997225</v>
      </c>
      <c r="M643" s="2134" t="s">
        <v>1623</v>
      </c>
      <c r="N643" s="2135" t="s">
        <v>1624</v>
      </c>
      <c r="O643" s="2132">
        <v>1206980001</v>
      </c>
      <c r="P643" s="2134" t="s">
        <v>1476</v>
      </c>
      <c r="Q643" s="2136">
        <v>4071</v>
      </c>
      <c r="R643" s="271"/>
    </row>
    <row r="644" spans="1:18" ht="15.75" x14ac:dyDescent="0.25">
      <c r="A644" s="2128">
        <v>10</v>
      </c>
      <c r="B644" s="2128">
        <v>100</v>
      </c>
      <c r="C644" s="2128">
        <v>12</v>
      </c>
      <c r="D644" s="2129" t="s">
        <v>1469</v>
      </c>
      <c r="E644" s="2129" t="s">
        <v>483</v>
      </c>
      <c r="F644" s="2129" t="s">
        <v>1470</v>
      </c>
      <c r="G644" s="2128" t="s">
        <v>1620</v>
      </c>
      <c r="H644" s="2130">
        <v>45153</v>
      </c>
      <c r="I644" s="2131" t="s">
        <v>1869</v>
      </c>
      <c r="J644" s="2132" t="s">
        <v>1472</v>
      </c>
      <c r="K644" s="2133" t="s">
        <v>1622</v>
      </c>
      <c r="L644" s="2132">
        <v>130997225</v>
      </c>
      <c r="M644" s="2134" t="s">
        <v>1623</v>
      </c>
      <c r="N644" s="2135" t="s">
        <v>1624</v>
      </c>
      <c r="O644" s="2132">
        <v>1206980001</v>
      </c>
      <c r="P644" s="2134" t="s">
        <v>1476</v>
      </c>
      <c r="Q644" s="2136">
        <v>4071</v>
      </c>
      <c r="R644" s="271"/>
    </row>
    <row r="645" spans="1:18" ht="15.75" x14ac:dyDescent="0.25">
      <c r="A645" s="2128">
        <v>10</v>
      </c>
      <c r="B645" s="2128">
        <v>100</v>
      </c>
      <c r="C645" s="2128">
        <v>12</v>
      </c>
      <c r="D645" s="2129" t="s">
        <v>1469</v>
      </c>
      <c r="E645" s="2129" t="s">
        <v>483</v>
      </c>
      <c r="F645" s="2129" t="s">
        <v>1470</v>
      </c>
      <c r="G645" s="2128" t="s">
        <v>1620</v>
      </c>
      <c r="H645" s="2130">
        <v>45153</v>
      </c>
      <c r="I645" s="2131" t="s">
        <v>1870</v>
      </c>
      <c r="J645" s="2132" t="s">
        <v>1472</v>
      </c>
      <c r="K645" s="2133" t="s">
        <v>1622</v>
      </c>
      <c r="L645" s="2132">
        <v>130997225</v>
      </c>
      <c r="M645" s="2134" t="s">
        <v>1623</v>
      </c>
      <c r="N645" s="2135" t="s">
        <v>1624</v>
      </c>
      <c r="O645" s="2132">
        <v>1206980001</v>
      </c>
      <c r="P645" s="2134" t="s">
        <v>1476</v>
      </c>
      <c r="Q645" s="2136">
        <v>4071</v>
      </c>
      <c r="R645" s="271"/>
    </row>
    <row r="646" spans="1:18" ht="15.75" x14ac:dyDescent="0.25">
      <c r="A646" s="2128">
        <v>10</v>
      </c>
      <c r="B646" s="2128">
        <v>100</v>
      </c>
      <c r="C646" s="2128">
        <v>12</v>
      </c>
      <c r="D646" s="2129" t="s">
        <v>1469</v>
      </c>
      <c r="E646" s="2129" t="s">
        <v>483</v>
      </c>
      <c r="F646" s="2129" t="s">
        <v>1470</v>
      </c>
      <c r="G646" s="2128" t="s">
        <v>1620</v>
      </c>
      <c r="H646" s="2130">
        <v>45153</v>
      </c>
      <c r="I646" s="2131" t="s">
        <v>1871</v>
      </c>
      <c r="J646" s="2132" t="s">
        <v>1472</v>
      </c>
      <c r="K646" s="2133" t="s">
        <v>1622</v>
      </c>
      <c r="L646" s="2132">
        <v>130997225</v>
      </c>
      <c r="M646" s="2134" t="s">
        <v>1623</v>
      </c>
      <c r="N646" s="2135" t="s">
        <v>1624</v>
      </c>
      <c r="O646" s="2132">
        <v>1206980001</v>
      </c>
      <c r="P646" s="2134" t="s">
        <v>1476</v>
      </c>
      <c r="Q646" s="2136">
        <v>4071</v>
      </c>
      <c r="R646" s="271"/>
    </row>
    <row r="647" spans="1:18" ht="15.75" x14ac:dyDescent="0.25">
      <c r="A647" s="2128">
        <v>10</v>
      </c>
      <c r="B647" s="2128">
        <v>100</v>
      </c>
      <c r="C647" s="2128">
        <v>12</v>
      </c>
      <c r="D647" s="2129" t="s">
        <v>1469</v>
      </c>
      <c r="E647" s="2129" t="s">
        <v>483</v>
      </c>
      <c r="F647" s="2129" t="s">
        <v>1470</v>
      </c>
      <c r="G647" s="2128" t="s">
        <v>1620</v>
      </c>
      <c r="H647" s="2130">
        <v>45153</v>
      </c>
      <c r="I647" s="2131" t="s">
        <v>1872</v>
      </c>
      <c r="J647" s="2132" t="s">
        <v>1472</v>
      </c>
      <c r="K647" s="2133" t="s">
        <v>1622</v>
      </c>
      <c r="L647" s="2132">
        <v>130997225</v>
      </c>
      <c r="M647" s="2134" t="s">
        <v>1623</v>
      </c>
      <c r="N647" s="2135" t="s">
        <v>1624</v>
      </c>
      <c r="O647" s="2132">
        <v>1206980001</v>
      </c>
      <c r="P647" s="2134" t="s">
        <v>1476</v>
      </c>
      <c r="Q647" s="2136">
        <v>4071</v>
      </c>
      <c r="R647" s="271"/>
    </row>
    <row r="648" spans="1:18" ht="15.75" x14ac:dyDescent="0.25">
      <c r="A648" s="2128">
        <v>10</v>
      </c>
      <c r="B648" s="2128">
        <v>100</v>
      </c>
      <c r="C648" s="2128">
        <v>12</v>
      </c>
      <c r="D648" s="2129" t="s">
        <v>1469</v>
      </c>
      <c r="E648" s="2129" t="s">
        <v>483</v>
      </c>
      <c r="F648" s="2129" t="s">
        <v>1470</v>
      </c>
      <c r="G648" s="2128" t="s">
        <v>1620</v>
      </c>
      <c r="H648" s="2130">
        <v>45153</v>
      </c>
      <c r="I648" s="2131" t="s">
        <v>1873</v>
      </c>
      <c r="J648" s="2132" t="s">
        <v>1472</v>
      </c>
      <c r="K648" s="2133" t="s">
        <v>1622</v>
      </c>
      <c r="L648" s="2132">
        <v>130997225</v>
      </c>
      <c r="M648" s="2134" t="s">
        <v>1623</v>
      </c>
      <c r="N648" s="2135" t="s">
        <v>1624</v>
      </c>
      <c r="O648" s="2132">
        <v>1206980001</v>
      </c>
      <c r="P648" s="2134" t="s">
        <v>1476</v>
      </c>
      <c r="Q648" s="2136">
        <v>4071</v>
      </c>
      <c r="R648" s="271"/>
    </row>
    <row r="649" spans="1:18" ht="15.75" x14ac:dyDescent="0.25">
      <c r="A649" s="2128">
        <v>10</v>
      </c>
      <c r="B649" s="2128">
        <v>100</v>
      </c>
      <c r="C649" s="2128">
        <v>12</v>
      </c>
      <c r="D649" s="2129" t="s">
        <v>1469</v>
      </c>
      <c r="E649" s="2129" t="s">
        <v>483</v>
      </c>
      <c r="F649" s="2129" t="s">
        <v>1470</v>
      </c>
      <c r="G649" s="2128" t="s">
        <v>1874</v>
      </c>
      <c r="H649" s="2130">
        <v>45276</v>
      </c>
      <c r="I649" s="2131">
        <v>10532</v>
      </c>
      <c r="J649" s="2132" t="s">
        <v>1472</v>
      </c>
      <c r="K649" s="2133" t="s">
        <v>1875</v>
      </c>
      <c r="L649" s="2132">
        <v>132662628</v>
      </c>
      <c r="M649" s="2134" t="s">
        <v>1876</v>
      </c>
      <c r="N649" s="2135" t="s">
        <v>1877</v>
      </c>
      <c r="O649" s="2132">
        <v>1206010007</v>
      </c>
      <c r="P649" s="2134" t="s">
        <v>1476</v>
      </c>
      <c r="Q649" s="2136">
        <v>13216</v>
      </c>
      <c r="R649" s="271"/>
    </row>
    <row r="650" spans="1:18" ht="15.75" x14ac:dyDescent="0.25">
      <c r="A650" s="2128">
        <v>10</v>
      </c>
      <c r="B650" s="2128">
        <v>100</v>
      </c>
      <c r="C650" s="2128">
        <v>12</v>
      </c>
      <c r="D650" s="2129" t="s">
        <v>1469</v>
      </c>
      <c r="E650" s="2129" t="s">
        <v>483</v>
      </c>
      <c r="F650" s="2129" t="s">
        <v>1470</v>
      </c>
      <c r="G650" s="2128" t="s">
        <v>1874</v>
      </c>
      <c r="H650" s="2130">
        <v>45276</v>
      </c>
      <c r="I650" s="2131">
        <v>10537</v>
      </c>
      <c r="J650" s="2132" t="s">
        <v>1472</v>
      </c>
      <c r="K650" s="2133" t="s">
        <v>1875</v>
      </c>
      <c r="L650" s="2132">
        <v>132662628</v>
      </c>
      <c r="M650" s="2134" t="s">
        <v>1876</v>
      </c>
      <c r="N650" s="2135" t="s">
        <v>1877</v>
      </c>
      <c r="O650" s="2132">
        <v>1206010007</v>
      </c>
      <c r="P650" s="2134" t="s">
        <v>1476</v>
      </c>
      <c r="Q650" s="2136">
        <v>13216</v>
      </c>
      <c r="R650" s="271"/>
    </row>
    <row r="651" spans="1:18" ht="15.75" x14ac:dyDescent="0.25">
      <c r="A651" s="2128">
        <v>10</v>
      </c>
      <c r="B651" s="2128">
        <v>100</v>
      </c>
      <c r="C651" s="2128">
        <v>12</v>
      </c>
      <c r="D651" s="2129" t="s">
        <v>1469</v>
      </c>
      <c r="E651" s="2129" t="s">
        <v>483</v>
      </c>
      <c r="F651" s="2129" t="s">
        <v>1470</v>
      </c>
      <c r="G651" s="2128" t="s">
        <v>1874</v>
      </c>
      <c r="H651" s="2130">
        <v>45276</v>
      </c>
      <c r="I651" s="2131">
        <v>10538</v>
      </c>
      <c r="J651" s="2132" t="s">
        <v>1472</v>
      </c>
      <c r="K651" s="2133" t="s">
        <v>1875</v>
      </c>
      <c r="L651" s="2132">
        <v>132662628</v>
      </c>
      <c r="M651" s="2134" t="s">
        <v>1876</v>
      </c>
      <c r="N651" s="2135" t="s">
        <v>1877</v>
      </c>
      <c r="O651" s="2132">
        <v>1206010007</v>
      </c>
      <c r="P651" s="2134" t="s">
        <v>1476</v>
      </c>
      <c r="Q651" s="2136">
        <v>13216</v>
      </c>
      <c r="R651" s="271"/>
    </row>
    <row r="652" spans="1:18" ht="15.75" x14ac:dyDescent="0.25">
      <c r="A652" s="2128">
        <v>10</v>
      </c>
      <c r="B652" s="2128">
        <v>100</v>
      </c>
      <c r="C652" s="2128">
        <v>12</v>
      </c>
      <c r="D652" s="2129" t="s">
        <v>1469</v>
      </c>
      <c r="E652" s="2129" t="s">
        <v>483</v>
      </c>
      <c r="F652" s="2129" t="s">
        <v>1470</v>
      </c>
      <c r="G652" s="2128" t="s">
        <v>1874</v>
      </c>
      <c r="H652" s="2130">
        <v>45276</v>
      </c>
      <c r="I652" s="2131">
        <v>10531</v>
      </c>
      <c r="J652" s="2132" t="s">
        <v>1472</v>
      </c>
      <c r="K652" s="2133" t="s">
        <v>1875</v>
      </c>
      <c r="L652" s="2132">
        <v>132662628</v>
      </c>
      <c r="M652" s="2134" t="s">
        <v>1876</v>
      </c>
      <c r="N652" s="2135" t="s">
        <v>1877</v>
      </c>
      <c r="O652" s="2132">
        <v>1206010007</v>
      </c>
      <c r="P652" s="2134" t="s">
        <v>1476</v>
      </c>
      <c r="Q652" s="2136">
        <v>13216</v>
      </c>
      <c r="R652" s="271"/>
    </row>
    <row r="653" spans="1:18" ht="15.75" x14ac:dyDescent="0.25">
      <c r="A653" s="2128">
        <v>10</v>
      </c>
      <c r="B653" s="2128">
        <v>100</v>
      </c>
      <c r="C653" s="2128">
        <v>12</v>
      </c>
      <c r="D653" s="2129" t="s">
        <v>1469</v>
      </c>
      <c r="E653" s="2129" t="s">
        <v>483</v>
      </c>
      <c r="F653" s="2129" t="s">
        <v>1470</v>
      </c>
      <c r="G653" s="2128" t="s">
        <v>1874</v>
      </c>
      <c r="H653" s="2130">
        <v>45276</v>
      </c>
      <c r="I653" s="2131">
        <v>10518</v>
      </c>
      <c r="J653" s="2132" t="s">
        <v>1472</v>
      </c>
      <c r="K653" s="2133" t="s">
        <v>1875</v>
      </c>
      <c r="L653" s="2132">
        <v>132662628</v>
      </c>
      <c r="M653" s="2134" t="s">
        <v>1876</v>
      </c>
      <c r="N653" s="2135" t="s">
        <v>1877</v>
      </c>
      <c r="O653" s="2132">
        <v>1206010007</v>
      </c>
      <c r="P653" s="2134" t="s">
        <v>1476</v>
      </c>
      <c r="Q653" s="2136">
        <v>13216</v>
      </c>
      <c r="R653" s="271"/>
    </row>
    <row r="654" spans="1:18" ht="15.75" x14ac:dyDescent="0.25">
      <c r="A654" s="2128">
        <v>10</v>
      </c>
      <c r="B654" s="2128">
        <v>100</v>
      </c>
      <c r="C654" s="2128">
        <v>12</v>
      </c>
      <c r="D654" s="2129" t="s">
        <v>1469</v>
      </c>
      <c r="E654" s="2129" t="s">
        <v>483</v>
      </c>
      <c r="F654" s="2129" t="s">
        <v>1470</v>
      </c>
      <c r="G654" s="2128" t="s">
        <v>1874</v>
      </c>
      <c r="H654" s="2130">
        <v>45276</v>
      </c>
      <c r="I654" s="2131">
        <v>10525</v>
      </c>
      <c r="J654" s="2132" t="s">
        <v>1472</v>
      </c>
      <c r="K654" s="2133" t="s">
        <v>1875</v>
      </c>
      <c r="L654" s="2132">
        <v>132662628</v>
      </c>
      <c r="M654" s="2134" t="s">
        <v>1876</v>
      </c>
      <c r="N654" s="2135" t="s">
        <v>1877</v>
      </c>
      <c r="O654" s="2132">
        <v>1206010007</v>
      </c>
      <c r="P654" s="2134" t="s">
        <v>1476</v>
      </c>
      <c r="Q654" s="2136">
        <v>13216</v>
      </c>
      <c r="R654" s="271"/>
    </row>
    <row r="655" spans="1:18" ht="15.75" x14ac:dyDescent="0.25">
      <c r="A655" s="2128">
        <v>10</v>
      </c>
      <c r="B655" s="2128">
        <v>100</v>
      </c>
      <c r="C655" s="2128">
        <v>12</v>
      </c>
      <c r="D655" s="2129" t="s">
        <v>1469</v>
      </c>
      <c r="E655" s="2129" t="s">
        <v>483</v>
      </c>
      <c r="F655" s="2129" t="s">
        <v>1470</v>
      </c>
      <c r="G655" s="2128" t="s">
        <v>1874</v>
      </c>
      <c r="H655" s="2130">
        <v>45276</v>
      </c>
      <c r="I655" s="2131">
        <v>10544</v>
      </c>
      <c r="J655" s="2132" t="s">
        <v>1472</v>
      </c>
      <c r="K655" s="2133" t="s">
        <v>1875</v>
      </c>
      <c r="L655" s="2132">
        <v>132662628</v>
      </c>
      <c r="M655" s="2134" t="s">
        <v>1876</v>
      </c>
      <c r="N655" s="2135" t="s">
        <v>1877</v>
      </c>
      <c r="O655" s="2132">
        <v>1206010007</v>
      </c>
      <c r="P655" s="2134" t="s">
        <v>1476</v>
      </c>
      <c r="Q655" s="2136">
        <v>13216</v>
      </c>
      <c r="R655" s="271"/>
    </row>
    <row r="656" spans="1:18" ht="15.75" x14ac:dyDescent="0.25">
      <c r="A656" s="2128">
        <v>10</v>
      </c>
      <c r="B656" s="2128">
        <v>100</v>
      </c>
      <c r="C656" s="2128">
        <v>12</v>
      </c>
      <c r="D656" s="2129" t="s">
        <v>1469</v>
      </c>
      <c r="E656" s="2129" t="s">
        <v>483</v>
      </c>
      <c r="F656" s="2129" t="s">
        <v>1470</v>
      </c>
      <c r="G656" s="2128" t="s">
        <v>1874</v>
      </c>
      <c r="H656" s="2130">
        <v>45276</v>
      </c>
      <c r="I656" s="2131">
        <v>10543</v>
      </c>
      <c r="J656" s="2132" t="s">
        <v>1472</v>
      </c>
      <c r="K656" s="2133" t="s">
        <v>1875</v>
      </c>
      <c r="L656" s="2132">
        <v>132662628</v>
      </c>
      <c r="M656" s="2134" t="s">
        <v>1876</v>
      </c>
      <c r="N656" s="2135" t="s">
        <v>1877</v>
      </c>
      <c r="O656" s="2132">
        <v>1206010007</v>
      </c>
      <c r="P656" s="2134" t="s">
        <v>1476</v>
      </c>
      <c r="Q656" s="2136">
        <v>13216</v>
      </c>
      <c r="R656" s="271"/>
    </row>
    <row r="657" spans="1:18" ht="15.75" x14ac:dyDescent="0.25">
      <c r="A657" s="2128">
        <v>10</v>
      </c>
      <c r="B657" s="2128">
        <v>100</v>
      </c>
      <c r="C657" s="2128">
        <v>12</v>
      </c>
      <c r="D657" s="2129" t="s">
        <v>1469</v>
      </c>
      <c r="E657" s="2129" t="s">
        <v>483</v>
      </c>
      <c r="F657" s="2129" t="s">
        <v>1470</v>
      </c>
      <c r="G657" s="2128" t="s">
        <v>1874</v>
      </c>
      <c r="H657" s="2130">
        <v>45276</v>
      </c>
      <c r="I657" s="2131">
        <v>10534</v>
      </c>
      <c r="J657" s="2132" t="s">
        <v>1472</v>
      </c>
      <c r="K657" s="2133" t="s">
        <v>1875</v>
      </c>
      <c r="L657" s="2132">
        <v>132662628</v>
      </c>
      <c r="M657" s="2134" t="s">
        <v>1876</v>
      </c>
      <c r="N657" s="2135" t="s">
        <v>1877</v>
      </c>
      <c r="O657" s="2132">
        <v>1206010007</v>
      </c>
      <c r="P657" s="2134" t="s">
        <v>1476</v>
      </c>
      <c r="Q657" s="2136">
        <v>13216</v>
      </c>
      <c r="R657" s="271"/>
    </row>
    <row r="658" spans="1:18" ht="15.75" x14ac:dyDescent="0.25">
      <c r="A658" s="2128">
        <v>10</v>
      </c>
      <c r="B658" s="2128">
        <v>100</v>
      </c>
      <c r="C658" s="2128">
        <v>12</v>
      </c>
      <c r="D658" s="2129" t="s">
        <v>1469</v>
      </c>
      <c r="E658" s="2129" t="s">
        <v>483</v>
      </c>
      <c r="F658" s="2129" t="s">
        <v>1470</v>
      </c>
      <c r="G658" s="2128" t="s">
        <v>1874</v>
      </c>
      <c r="H658" s="2130">
        <v>45276</v>
      </c>
      <c r="I658" s="2131">
        <v>10535</v>
      </c>
      <c r="J658" s="2132" t="s">
        <v>1472</v>
      </c>
      <c r="K658" s="2133" t="s">
        <v>1875</v>
      </c>
      <c r="L658" s="2132">
        <v>132662628</v>
      </c>
      <c r="M658" s="2134" t="s">
        <v>1876</v>
      </c>
      <c r="N658" s="2135" t="s">
        <v>1877</v>
      </c>
      <c r="O658" s="2132">
        <v>1206010007</v>
      </c>
      <c r="P658" s="2134" t="s">
        <v>1476</v>
      </c>
      <c r="Q658" s="2136">
        <v>13216</v>
      </c>
      <c r="R658" s="271"/>
    </row>
    <row r="659" spans="1:18" ht="15.75" x14ac:dyDescent="0.25">
      <c r="A659" s="2128">
        <v>10</v>
      </c>
      <c r="B659" s="2128">
        <v>100</v>
      </c>
      <c r="C659" s="2128">
        <v>12</v>
      </c>
      <c r="D659" s="2129" t="s">
        <v>1469</v>
      </c>
      <c r="E659" s="2129" t="s">
        <v>483</v>
      </c>
      <c r="F659" s="2129" t="s">
        <v>1470</v>
      </c>
      <c r="G659" s="2128" t="s">
        <v>1874</v>
      </c>
      <c r="H659" s="2130">
        <v>45276</v>
      </c>
      <c r="I659" s="2131">
        <v>10539</v>
      </c>
      <c r="J659" s="2132" t="s">
        <v>1472</v>
      </c>
      <c r="K659" s="2133" t="s">
        <v>1875</v>
      </c>
      <c r="L659" s="2132">
        <v>132662628</v>
      </c>
      <c r="M659" s="2134" t="s">
        <v>1876</v>
      </c>
      <c r="N659" s="2135" t="s">
        <v>1877</v>
      </c>
      <c r="O659" s="2132">
        <v>1206010007</v>
      </c>
      <c r="P659" s="2134" t="s">
        <v>1476</v>
      </c>
      <c r="Q659" s="2136">
        <v>13216</v>
      </c>
      <c r="R659" s="271"/>
    </row>
    <row r="660" spans="1:18" ht="15.75" x14ac:dyDescent="0.25">
      <c r="A660" s="2128">
        <v>10</v>
      </c>
      <c r="B660" s="2128">
        <v>100</v>
      </c>
      <c r="C660" s="2128">
        <v>12</v>
      </c>
      <c r="D660" s="2129" t="s">
        <v>1469</v>
      </c>
      <c r="E660" s="2129" t="s">
        <v>483</v>
      </c>
      <c r="F660" s="2129" t="s">
        <v>1470</v>
      </c>
      <c r="G660" s="2128" t="s">
        <v>1874</v>
      </c>
      <c r="H660" s="2130">
        <v>45276</v>
      </c>
      <c r="I660" s="2131">
        <v>10540</v>
      </c>
      <c r="J660" s="2132" t="s">
        <v>1472</v>
      </c>
      <c r="K660" s="2133" t="s">
        <v>1875</v>
      </c>
      <c r="L660" s="2132">
        <v>132662628</v>
      </c>
      <c r="M660" s="2134" t="s">
        <v>1876</v>
      </c>
      <c r="N660" s="2135" t="s">
        <v>1877</v>
      </c>
      <c r="O660" s="2132">
        <v>1206010007</v>
      </c>
      <c r="P660" s="2134" t="s">
        <v>1476</v>
      </c>
      <c r="Q660" s="2136">
        <v>13216</v>
      </c>
      <c r="R660" s="271"/>
    </row>
    <row r="661" spans="1:18" ht="15.75" x14ac:dyDescent="0.25">
      <c r="A661" s="2128">
        <v>10</v>
      </c>
      <c r="B661" s="2128">
        <v>100</v>
      </c>
      <c r="C661" s="2128">
        <v>12</v>
      </c>
      <c r="D661" s="2129" t="s">
        <v>1469</v>
      </c>
      <c r="E661" s="2129" t="s">
        <v>483</v>
      </c>
      <c r="F661" s="2129" t="s">
        <v>1470</v>
      </c>
      <c r="G661" s="2128" t="s">
        <v>1874</v>
      </c>
      <c r="H661" s="2130">
        <v>45276</v>
      </c>
      <c r="I661" s="2131">
        <v>10551</v>
      </c>
      <c r="J661" s="2132" t="s">
        <v>1472</v>
      </c>
      <c r="K661" s="2133" t="s">
        <v>1875</v>
      </c>
      <c r="L661" s="2132">
        <v>132662628</v>
      </c>
      <c r="M661" s="2134" t="s">
        <v>1876</v>
      </c>
      <c r="N661" s="2135" t="s">
        <v>1877</v>
      </c>
      <c r="O661" s="2132">
        <v>1206010007</v>
      </c>
      <c r="P661" s="2134" t="s">
        <v>1476</v>
      </c>
      <c r="Q661" s="2136">
        <v>13216</v>
      </c>
      <c r="R661" s="271"/>
    </row>
    <row r="662" spans="1:18" ht="15.75" x14ac:dyDescent="0.25">
      <c r="A662" s="2128">
        <v>10</v>
      </c>
      <c r="B662" s="2128">
        <v>100</v>
      </c>
      <c r="C662" s="2128">
        <v>12</v>
      </c>
      <c r="D662" s="2129" t="s">
        <v>1469</v>
      </c>
      <c r="E662" s="2129" t="s">
        <v>483</v>
      </c>
      <c r="F662" s="2129" t="s">
        <v>1470</v>
      </c>
      <c r="G662" s="2128" t="s">
        <v>1874</v>
      </c>
      <c r="H662" s="2130">
        <v>45276</v>
      </c>
      <c r="I662" s="2140">
        <v>10557</v>
      </c>
      <c r="J662" s="2132" t="s">
        <v>1472</v>
      </c>
      <c r="K662" s="2133" t="s">
        <v>1875</v>
      </c>
      <c r="L662" s="2132">
        <v>132662628</v>
      </c>
      <c r="M662" s="2134" t="s">
        <v>1876</v>
      </c>
      <c r="N662" s="2135" t="s">
        <v>1877</v>
      </c>
      <c r="O662" s="2132">
        <v>1206010007</v>
      </c>
      <c r="P662" s="2134" t="s">
        <v>1476</v>
      </c>
      <c r="Q662" s="2136">
        <v>13216</v>
      </c>
      <c r="R662" s="271"/>
    </row>
    <row r="663" spans="1:18" ht="15.75" x14ac:dyDescent="0.25">
      <c r="A663" s="2128">
        <v>10</v>
      </c>
      <c r="B663" s="2128">
        <v>100</v>
      </c>
      <c r="C663" s="2128">
        <v>12</v>
      </c>
      <c r="D663" s="2129" t="s">
        <v>1469</v>
      </c>
      <c r="E663" s="2129" t="s">
        <v>483</v>
      </c>
      <c r="F663" s="2129" t="s">
        <v>1470</v>
      </c>
      <c r="G663" s="2128" t="s">
        <v>1874</v>
      </c>
      <c r="H663" s="2130">
        <v>45276</v>
      </c>
      <c r="I663" s="2140">
        <v>10558</v>
      </c>
      <c r="J663" s="2132" t="s">
        <v>1472</v>
      </c>
      <c r="K663" s="2133" t="s">
        <v>1875</v>
      </c>
      <c r="L663" s="2132">
        <v>132662628</v>
      </c>
      <c r="M663" s="2134" t="s">
        <v>1876</v>
      </c>
      <c r="N663" s="2135" t="s">
        <v>1877</v>
      </c>
      <c r="O663" s="2132">
        <v>1206010007</v>
      </c>
      <c r="P663" s="2134" t="s">
        <v>1476</v>
      </c>
      <c r="Q663" s="2136">
        <v>13216</v>
      </c>
      <c r="R663" s="271"/>
    </row>
    <row r="664" spans="1:18" ht="15.75" x14ac:dyDescent="0.25">
      <c r="A664" s="2128">
        <v>10</v>
      </c>
      <c r="B664" s="2128">
        <v>100</v>
      </c>
      <c r="C664" s="2128">
        <v>12</v>
      </c>
      <c r="D664" s="2129" t="s">
        <v>1469</v>
      </c>
      <c r="E664" s="2129" t="s">
        <v>483</v>
      </c>
      <c r="F664" s="2129" t="s">
        <v>1470</v>
      </c>
      <c r="G664" s="2128" t="s">
        <v>1874</v>
      </c>
      <c r="H664" s="2130">
        <v>45276</v>
      </c>
      <c r="I664" s="2140">
        <v>10559</v>
      </c>
      <c r="J664" s="2132" t="s">
        <v>1472</v>
      </c>
      <c r="K664" s="2133" t="s">
        <v>1875</v>
      </c>
      <c r="L664" s="2132">
        <v>132662628</v>
      </c>
      <c r="M664" s="2134" t="s">
        <v>1876</v>
      </c>
      <c r="N664" s="2135" t="s">
        <v>1877</v>
      </c>
      <c r="O664" s="2132">
        <v>1206010007</v>
      </c>
      <c r="P664" s="2134" t="s">
        <v>1476</v>
      </c>
      <c r="Q664" s="2136">
        <v>13216</v>
      </c>
      <c r="R664" s="271"/>
    </row>
    <row r="665" spans="1:18" ht="15.75" x14ac:dyDescent="0.25">
      <c r="A665" s="2128">
        <v>10</v>
      </c>
      <c r="B665" s="2128">
        <v>100</v>
      </c>
      <c r="C665" s="2128">
        <v>12</v>
      </c>
      <c r="D665" s="2129" t="s">
        <v>1469</v>
      </c>
      <c r="E665" s="2129" t="s">
        <v>483</v>
      </c>
      <c r="F665" s="2129" t="s">
        <v>1470</v>
      </c>
      <c r="G665" s="2128" t="s">
        <v>1874</v>
      </c>
      <c r="H665" s="2130">
        <v>45276</v>
      </c>
      <c r="I665" s="2140">
        <v>10547</v>
      </c>
      <c r="J665" s="2132" t="s">
        <v>1472</v>
      </c>
      <c r="K665" s="2133" t="s">
        <v>1875</v>
      </c>
      <c r="L665" s="2132">
        <v>132662628</v>
      </c>
      <c r="M665" s="2134" t="s">
        <v>1876</v>
      </c>
      <c r="N665" s="2135" t="s">
        <v>1877</v>
      </c>
      <c r="O665" s="2132">
        <v>1206010007</v>
      </c>
      <c r="P665" s="2134" t="s">
        <v>1476</v>
      </c>
      <c r="Q665" s="2136">
        <v>13216</v>
      </c>
      <c r="R665" s="271"/>
    </row>
    <row r="666" spans="1:18" ht="15.75" x14ac:dyDescent="0.25">
      <c r="A666" s="2128">
        <v>10</v>
      </c>
      <c r="B666" s="2128">
        <v>100</v>
      </c>
      <c r="C666" s="2128">
        <v>12</v>
      </c>
      <c r="D666" s="2129" t="s">
        <v>1469</v>
      </c>
      <c r="E666" s="2129" t="s">
        <v>483</v>
      </c>
      <c r="F666" s="2129" t="s">
        <v>1470</v>
      </c>
      <c r="G666" s="2128" t="s">
        <v>1874</v>
      </c>
      <c r="H666" s="2130">
        <v>45276</v>
      </c>
      <c r="I666" s="2140">
        <v>10548</v>
      </c>
      <c r="J666" s="2132" t="s">
        <v>1472</v>
      </c>
      <c r="K666" s="2133" t="s">
        <v>1875</v>
      </c>
      <c r="L666" s="2132">
        <v>132662628</v>
      </c>
      <c r="M666" s="2134" t="s">
        <v>1876</v>
      </c>
      <c r="N666" s="2135" t="s">
        <v>1877</v>
      </c>
      <c r="O666" s="2132">
        <v>1206010007</v>
      </c>
      <c r="P666" s="2134" t="s">
        <v>1476</v>
      </c>
      <c r="Q666" s="2136">
        <v>13216</v>
      </c>
      <c r="R666" s="271"/>
    </row>
    <row r="667" spans="1:18" ht="15.75" x14ac:dyDescent="0.25">
      <c r="A667" s="2128">
        <v>10</v>
      </c>
      <c r="B667" s="2128">
        <v>100</v>
      </c>
      <c r="C667" s="2128">
        <v>12</v>
      </c>
      <c r="D667" s="2129" t="s">
        <v>1469</v>
      </c>
      <c r="E667" s="2129" t="s">
        <v>483</v>
      </c>
      <c r="F667" s="2129" t="s">
        <v>1470</v>
      </c>
      <c r="G667" s="2128" t="s">
        <v>1874</v>
      </c>
      <c r="H667" s="2130">
        <v>45276</v>
      </c>
      <c r="I667" s="2140">
        <v>10795</v>
      </c>
      <c r="J667" s="2132" t="s">
        <v>1472</v>
      </c>
      <c r="K667" s="2133" t="s">
        <v>1875</v>
      </c>
      <c r="L667" s="2132">
        <v>132662628</v>
      </c>
      <c r="M667" s="2134" t="s">
        <v>1876</v>
      </c>
      <c r="N667" s="2135" t="s">
        <v>1877</v>
      </c>
      <c r="O667" s="2132">
        <v>1206010007</v>
      </c>
      <c r="P667" s="2134" t="s">
        <v>1476</v>
      </c>
      <c r="Q667" s="2136">
        <v>13216</v>
      </c>
      <c r="R667" s="271"/>
    </row>
    <row r="668" spans="1:18" ht="15.75" x14ac:dyDescent="0.25">
      <c r="A668" s="2128">
        <v>10</v>
      </c>
      <c r="B668" s="2128">
        <v>100</v>
      </c>
      <c r="C668" s="2128">
        <v>12</v>
      </c>
      <c r="D668" s="2129" t="s">
        <v>1469</v>
      </c>
      <c r="E668" s="2129" t="s">
        <v>483</v>
      </c>
      <c r="F668" s="2129" t="s">
        <v>1470</v>
      </c>
      <c r="G668" s="2128" t="s">
        <v>1874</v>
      </c>
      <c r="H668" s="2130">
        <v>45276</v>
      </c>
      <c r="I668" s="2140">
        <v>10796</v>
      </c>
      <c r="J668" s="2132" t="s">
        <v>1472</v>
      </c>
      <c r="K668" s="2133" t="s">
        <v>1875</v>
      </c>
      <c r="L668" s="2132">
        <v>132662628</v>
      </c>
      <c r="M668" s="2134" t="s">
        <v>1876</v>
      </c>
      <c r="N668" s="2135" t="s">
        <v>1877</v>
      </c>
      <c r="O668" s="2132">
        <v>1206010007</v>
      </c>
      <c r="P668" s="2134" t="s">
        <v>1476</v>
      </c>
      <c r="Q668" s="2136">
        <v>13216</v>
      </c>
      <c r="R668" s="271"/>
    </row>
    <row r="669" spans="1:18" ht="15.75" x14ac:dyDescent="0.25">
      <c r="A669" s="2128">
        <v>10</v>
      </c>
      <c r="B669" s="2128">
        <v>100</v>
      </c>
      <c r="C669" s="2128">
        <v>12</v>
      </c>
      <c r="D669" s="2129" t="s">
        <v>1469</v>
      </c>
      <c r="E669" s="2129" t="s">
        <v>483</v>
      </c>
      <c r="F669" s="2129" t="s">
        <v>1470</v>
      </c>
      <c r="G669" s="2128" t="s">
        <v>1874</v>
      </c>
      <c r="H669" s="2130">
        <v>45276</v>
      </c>
      <c r="I669" s="2131">
        <v>10517</v>
      </c>
      <c r="J669" s="2132" t="s">
        <v>1472</v>
      </c>
      <c r="K669" s="2133" t="s">
        <v>1878</v>
      </c>
      <c r="L669" s="2132">
        <v>132662628</v>
      </c>
      <c r="M669" s="2134" t="s">
        <v>1876</v>
      </c>
      <c r="N669" s="2135" t="s">
        <v>1877</v>
      </c>
      <c r="O669" s="2132">
        <v>1206010007</v>
      </c>
      <c r="P669" s="2134" t="s">
        <v>1476</v>
      </c>
      <c r="Q669" s="2136">
        <v>8212.7999999999993</v>
      </c>
      <c r="R669" s="271"/>
    </row>
    <row r="670" spans="1:18" ht="15.75" x14ac:dyDescent="0.25">
      <c r="A670" s="2128">
        <v>10</v>
      </c>
      <c r="B670" s="2128">
        <v>100</v>
      </c>
      <c r="C670" s="2128">
        <v>12</v>
      </c>
      <c r="D670" s="2129" t="s">
        <v>1469</v>
      </c>
      <c r="E670" s="2129" t="s">
        <v>483</v>
      </c>
      <c r="F670" s="2129" t="s">
        <v>1470</v>
      </c>
      <c r="G670" s="2128" t="s">
        <v>1874</v>
      </c>
      <c r="H670" s="2130">
        <v>45276</v>
      </c>
      <c r="I670" s="2131">
        <v>10530</v>
      </c>
      <c r="J670" s="2132" t="s">
        <v>1472</v>
      </c>
      <c r="K670" s="2133" t="s">
        <v>1878</v>
      </c>
      <c r="L670" s="2132">
        <v>132662628</v>
      </c>
      <c r="M670" s="2134" t="s">
        <v>1876</v>
      </c>
      <c r="N670" s="2135" t="s">
        <v>1877</v>
      </c>
      <c r="O670" s="2132">
        <v>1206010007</v>
      </c>
      <c r="P670" s="2134" t="s">
        <v>1476</v>
      </c>
      <c r="Q670" s="2136">
        <v>8212.7999999999993</v>
      </c>
      <c r="R670" s="271"/>
    </row>
    <row r="671" spans="1:18" ht="15.75" x14ac:dyDescent="0.25">
      <c r="A671" s="2128">
        <v>10</v>
      </c>
      <c r="B671" s="2128">
        <v>100</v>
      </c>
      <c r="C671" s="2128">
        <v>12</v>
      </c>
      <c r="D671" s="2129" t="s">
        <v>1469</v>
      </c>
      <c r="E671" s="2129" t="s">
        <v>483</v>
      </c>
      <c r="F671" s="2129" t="s">
        <v>1470</v>
      </c>
      <c r="G671" s="2128" t="s">
        <v>1874</v>
      </c>
      <c r="H671" s="2130">
        <v>45276</v>
      </c>
      <c r="I671" s="2131">
        <v>10533</v>
      </c>
      <c r="J671" s="2132" t="s">
        <v>1472</v>
      </c>
      <c r="K671" s="2133" t="s">
        <v>1878</v>
      </c>
      <c r="L671" s="2132">
        <v>132662628</v>
      </c>
      <c r="M671" s="2134" t="s">
        <v>1876</v>
      </c>
      <c r="N671" s="2135" t="s">
        <v>1877</v>
      </c>
      <c r="O671" s="2132">
        <v>1206010007</v>
      </c>
      <c r="P671" s="2134" t="s">
        <v>1476</v>
      </c>
      <c r="Q671" s="2136">
        <v>8212.7999999999993</v>
      </c>
      <c r="R671" s="271"/>
    </row>
    <row r="672" spans="1:18" ht="15.75" x14ac:dyDescent="0.25">
      <c r="A672" s="2128">
        <v>10</v>
      </c>
      <c r="B672" s="2128">
        <v>100</v>
      </c>
      <c r="C672" s="2128">
        <v>12</v>
      </c>
      <c r="D672" s="2129" t="s">
        <v>1469</v>
      </c>
      <c r="E672" s="2129" t="s">
        <v>483</v>
      </c>
      <c r="F672" s="2129" t="s">
        <v>1470</v>
      </c>
      <c r="G672" s="2128" t="s">
        <v>1874</v>
      </c>
      <c r="H672" s="2130">
        <v>45276</v>
      </c>
      <c r="I672" s="2131">
        <v>10545</v>
      </c>
      <c r="J672" s="2132" t="s">
        <v>1472</v>
      </c>
      <c r="K672" s="2133" t="s">
        <v>1878</v>
      </c>
      <c r="L672" s="2132">
        <v>132662628</v>
      </c>
      <c r="M672" s="2134" t="s">
        <v>1876</v>
      </c>
      <c r="N672" s="2135" t="s">
        <v>1877</v>
      </c>
      <c r="O672" s="2132">
        <v>1206010007</v>
      </c>
      <c r="P672" s="2134" t="s">
        <v>1476</v>
      </c>
      <c r="Q672" s="2136">
        <v>8212.7999999999993</v>
      </c>
      <c r="R672" s="271"/>
    </row>
    <row r="673" spans="1:18" ht="15.75" x14ac:dyDescent="0.25">
      <c r="A673" s="2128">
        <v>10</v>
      </c>
      <c r="B673" s="2128">
        <v>100</v>
      </c>
      <c r="C673" s="2128">
        <v>12</v>
      </c>
      <c r="D673" s="2129" t="s">
        <v>1469</v>
      </c>
      <c r="E673" s="2129" t="s">
        <v>483</v>
      </c>
      <c r="F673" s="2129" t="s">
        <v>1470</v>
      </c>
      <c r="G673" s="2128" t="s">
        <v>1874</v>
      </c>
      <c r="H673" s="2130">
        <v>45276</v>
      </c>
      <c r="I673" s="2131">
        <v>10546</v>
      </c>
      <c r="J673" s="2132" t="s">
        <v>1472</v>
      </c>
      <c r="K673" s="2133" t="s">
        <v>1878</v>
      </c>
      <c r="L673" s="2132">
        <v>132662628</v>
      </c>
      <c r="M673" s="2134" t="s">
        <v>1876</v>
      </c>
      <c r="N673" s="2135" t="s">
        <v>1877</v>
      </c>
      <c r="O673" s="2132">
        <v>1206010007</v>
      </c>
      <c r="P673" s="2134" t="s">
        <v>1476</v>
      </c>
      <c r="Q673" s="2136">
        <v>8212.7999999999993</v>
      </c>
      <c r="R673" s="271"/>
    </row>
    <row r="674" spans="1:18" ht="15.75" x14ac:dyDescent="0.25">
      <c r="A674" s="2128">
        <v>10</v>
      </c>
      <c r="B674" s="2128">
        <v>100</v>
      </c>
      <c r="C674" s="2128">
        <v>12</v>
      </c>
      <c r="D674" s="2129" t="s">
        <v>1469</v>
      </c>
      <c r="E674" s="2129" t="s">
        <v>483</v>
      </c>
      <c r="F674" s="2129" t="s">
        <v>1470</v>
      </c>
      <c r="G674" s="2128" t="s">
        <v>1874</v>
      </c>
      <c r="H674" s="2130">
        <v>45276</v>
      </c>
      <c r="I674" s="2131">
        <v>10797</v>
      </c>
      <c r="J674" s="2132" t="s">
        <v>1472</v>
      </c>
      <c r="K674" s="2133" t="s">
        <v>1878</v>
      </c>
      <c r="L674" s="2132">
        <v>132662628</v>
      </c>
      <c r="M674" s="2134" t="s">
        <v>1876</v>
      </c>
      <c r="N674" s="2135" t="s">
        <v>1877</v>
      </c>
      <c r="O674" s="2132">
        <v>1206010007</v>
      </c>
      <c r="P674" s="2134" t="s">
        <v>1476</v>
      </c>
      <c r="Q674" s="2136">
        <v>8212.7999999999993</v>
      </c>
      <c r="R674" s="271"/>
    </row>
    <row r="675" spans="1:18" ht="15.75" x14ac:dyDescent="0.25">
      <c r="A675" s="2128">
        <v>10</v>
      </c>
      <c r="B675" s="2128">
        <v>100</v>
      </c>
      <c r="C675" s="2128">
        <v>12</v>
      </c>
      <c r="D675" s="2129" t="s">
        <v>1469</v>
      </c>
      <c r="E675" s="2129" t="s">
        <v>483</v>
      </c>
      <c r="F675" s="2129" t="s">
        <v>1470</v>
      </c>
      <c r="G675" s="2128" t="s">
        <v>1874</v>
      </c>
      <c r="H675" s="2130">
        <v>45276</v>
      </c>
      <c r="I675" s="2131">
        <v>10798</v>
      </c>
      <c r="J675" s="2132" t="s">
        <v>1472</v>
      </c>
      <c r="K675" s="2133" t="s">
        <v>1878</v>
      </c>
      <c r="L675" s="2132">
        <v>132662628</v>
      </c>
      <c r="M675" s="2134" t="s">
        <v>1876</v>
      </c>
      <c r="N675" s="2135" t="s">
        <v>1877</v>
      </c>
      <c r="O675" s="2132">
        <v>1206010007</v>
      </c>
      <c r="P675" s="2134" t="s">
        <v>1476</v>
      </c>
      <c r="Q675" s="2136">
        <v>8212.7999999999993</v>
      </c>
      <c r="R675" s="271"/>
    </row>
    <row r="676" spans="1:18" ht="15.75" x14ac:dyDescent="0.25">
      <c r="A676" s="2128">
        <v>10</v>
      </c>
      <c r="B676" s="2128">
        <v>100</v>
      </c>
      <c r="C676" s="2128">
        <v>12</v>
      </c>
      <c r="D676" s="2129" t="s">
        <v>1469</v>
      </c>
      <c r="E676" s="2129" t="s">
        <v>483</v>
      </c>
      <c r="F676" s="2129" t="s">
        <v>1470</v>
      </c>
      <c r="G676" s="2128" t="s">
        <v>1874</v>
      </c>
      <c r="H676" s="2130">
        <v>45276</v>
      </c>
      <c r="I676" s="2131">
        <v>10799</v>
      </c>
      <c r="J676" s="2132" t="s">
        <v>1472</v>
      </c>
      <c r="K676" s="2133" t="s">
        <v>1878</v>
      </c>
      <c r="L676" s="2132">
        <v>132662628</v>
      </c>
      <c r="M676" s="2134" t="s">
        <v>1876</v>
      </c>
      <c r="N676" s="2135" t="s">
        <v>1877</v>
      </c>
      <c r="O676" s="2132">
        <v>1206010007</v>
      </c>
      <c r="P676" s="2134" t="s">
        <v>1476</v>
      </c>
      <c r="Q676" s="2136">
        <v>8212.7999999999993</v>
      </c>
      <c r="R676" s="271"/>
    </row>
    <row r="677" spans="1:18" ht="15.75" x14ac:dyDescent="0.25">
      <c r="A677" s="2128">
        <v>10</v>
      </c>
      <c r="B677" s="2128">
        <v>100</v>
      </c>
      <c r="C677" s="2128">
        <v>12</v>
      </c>
      <c r="D677" s="2129" t="s">
        <v>1469</v>
      </c>
      <c r="E677" s="2129" t="s">
        <v>483</v>
      </c>
      <c r="F677" s="2129" t="s">
        <v>1470</v>
      </c>
      <c r="G677" s="2128" t="s">
        <v>1874</v>
      </c>
      <c r="H677" s="2130">
        <v>45276</v>
      </c>
      <c r="I677" s="2131">
        <v>10800</v>
      </c>
      <c r="J677" s="2132" t="s">
        <v>1472</v>
      </c>
      <c r="K677" s="2133" t="s">
        <v>1878</v>
      </c>
      <c r="L677" s="2132">
        <v>132662628</v>
      </c>
      <c r="M677" s="2134" t="s">
        <v>1876</v>
      </c>
      <c r="N677" s="2135" t="s">
        <v>1877</v>
      </c>
      <c r="O677" s="2132">
        <v>1206010007</v>
      </c>
      <c r="P677" s="2134" t="s">
        <v>1476</v>
      </c>
      <c r="Q677" s="2136">
        <v>8212.7999999999993</v>
      </c>
      <c r="R677" s="271"/>
    </row>
    <row r="678" spans="1:18" ht="15.75" x14ac:dyDescent="0.25">
      <c r="A678" s="2128">
        <v>10</v>
      </c>
      <c r="B678" s="2128">
        <v>100</v>
      </c>
      <c r="C678" s="2128">
        <v>12</v>
      </c>
      <c r="D678" s="2129" t="s">
        <v>1469</v>
      </c>
      <c r="E678" s="2129" t="s">
        <v>483</v>
      </c>
      <c r="F678" s="2129" t="s">
        <v>1470</v>
      </c>
      <c r="G678" s="2128" t="s">
        <v>1874</v>
      </c>
      <c r="H678" s="2130">
        <v>45276</v>
      </c>
      <c r="I678" s="2131">
        <v>10801</v>
      </c>
      <c r="J678" s="2132" t="s">
        <v>1472</v>
      </c>
      <c r="K678" s="2133" t="s">
        <v>1878</v>
      </c>
      <c r="L678" s="2132">
        <v>132662628</v>
      </c>
      <c r="M678" s="2134" t="s">
        <v>1876</v>
      </c>
      <c r="N678" s="2135" t="s">
        <v>1877</v>
      </c>
      <c r="O678" s="2132">
        <v>1206010007</v>
      </c>
      <c r="P678" s="2134" t="s">
        <v>1476</v>
      </c>
      <c r="Q678" s="2136">
        <v>8212.7999999999993</v>
      </c>
      <c r="R678" s="271"/>
    </row>
    <row r="679" spans="1:18" ht="15.75" x14ac:dyDescent="0.25">
      <c r="A679" s="2128">
        <v>10</v>
      </c>
      <c r="B679" s="2128">
        <v>100</v>
      </c>
      <c r="C679" s="2128">
        <v>12</v>
      </c>
      <c r="D679" s="2129" t="s">
        <v>1469</v>
      </c>
      <c r="E679" s="2129" t="s">
        <v>483</v>
      </c>
      <c r="F679" s="2129" t="s">
        <v>1470</v>
      </c>
      <c r="G679" s="2128" t="s">
        <v>1874</v>
      </c>
      <c r="H679" s="2130">
        <v>45276</v>
      </c>
      <c r="I679" s="2131">
        <v>10802</v>
      </c>
      <c r="J679" s="2132" t="s">
        <v>1472</v>
      </c>
      <c r="K679" s="2133" t="s">
        <v>1878</v>
      </c>
      <c r="L679" s="2132">
        <v>132662628</v>
      </c>
      <c r="M679" s="2134" t="s">
        <v>1876</v>
      </c>
      <c r="N679" s="2135" t="s">
        <v>1877</v>
      </c>
      <c r="O679" s="2132">
        <v>1206010007</v>
      </c>
      <c r="P679" s="2134" t="s">
        <v>1476</v>
      </c>
      <c r="Q679" s="2136">
        <v>8212.7999999999993</v>
      </c>
      <c r="R679" s="271"/>
    </row>
    <row r="680" spans="1:18" ht="15.75" x14ac:dyDescent="0.25">
      <c r="A680" s="2128">
        <v>10</v>
      </c>
      <c r="B680" s="2128">
        <v>100</v>
      </c>
      <c r="C680" s="2128">
        <v>12</v>
      </c>
      <c r="D680" s="2129" t="s">
        <v>1469</v>
      </c>
      <c r="E680" s="2129" t="s">
        <v>483</v>
      </c>
      <c r="F680" s="2129" t="s">
        <v>1470</v>
      </c>
      <c r="G680" s="2128" t="s">
        <v>1874</v>
      </c>
      <c r="H680" s="2130">
        <v>45276</v>
      </c>
      <c r="I680" s="2131">
        <v>10803</v>
      </c>
      <c r="J680" s="2132" t="s">
        <v>1472</v>
      </c>
      <c r="K680" s="2133" t="s">
        <v>1878</v>
      </c>
      <c r="L680" s="2132">
        <v>132662628</v>
      </c>
      <c r="M680" s="2134" t="s">
        <v>1876</v>
      </c>
      <c r="N680" s="2135" t="s">
        <v>1877</v>
      </c>
      <c r="O680" s="2132">
        <v>1206010007</v>
      </c>
      <c r="P680" s="2134" t="s">
        <v>1476</v>
      </c>
      <c r="Q680" s="2136">
        <v>8212.7999999999993</v>
      </c>
      <c r="R680" s="271"/>
    </row>
    <row r="681" spans="1:18" ht="15.75" x14ac:dyDescent="0.25">
      <c r="A681" s="2128">
        <v>10</v>
      </c>
      <c r="B681" s="2128">
        <v>100</v>
      </c>
      <c r="C681" s="2128">
        <v>12</v>
      </c>
      <c r="D681" s="2129" t="s">
        <v>1469</v>
      </c>
      <c r="E681" s="2129" t="s">
        <v>483</v>
      </c>
      <c r="F681" s="2129" t="s">
        <v>1470</v>
      </c>
      <c r="G681" s="2128" t="s">
        <v>1874</v>
      </c>
      <c r="H681" s="2130">
        <v>45276</v>
      </c>
      <c r="I681" s="2131">
        <v>10804</v>
      </c>
      <c r="J681" s="2132" t="s">
        <v>1472</v>
      </c>
      <c r="K681" s="2133" t="s">
        <v>1878</v>
      </c>
      <c r="L681" s="2132">
        <v>132662628</v>
      </c>
      <c r="M681" s="2134" t="s">
        <v>1876</v>
      </c>
      <c r="N681" s="2135" t="s">
        <v>1877</v>
      </c>
      <c r="O681" s="2132">
        <v>1206010007</v>
      </c>
      <c r="P681" s="2134" t="s">
        <v>1476</v>
      </c>
      <c r="Q681" s="2136">
        <v>8212.7999999999993</v>
      </c>
      <c r="R681" s="271"/>
    </row>
    <row r="682" spans="1:18" ht="15.75" x14ac:dyDescent="0.25">
      <c r="A682" s="2128">
        <v>10</v>
      </c>
      <c r="B682" s="2128">
        <v>100</v>
      </c>
      <c r="C682" s="2128">
        <v>12</v>
      </c>
      <c r="D682" s="2129" t="s">
        <v>1469</v>
      </c>
      <c r="E682" s="2129" t="s">
        <v>483</v>
      </c>
      <c r="F682" s="2129" t="s">
        <v>1470</v>
      </c>
      <c r="G682" s="2128" t="s">
        <v>1874</v>
      </c>
      <c r="H682" s="2130">
        <v>45276</v>
      </c>
      <c r="I682" s="2131">
        <v>10805</v>
      </c>
      <c r="J682" s="2132" t="s">
        <v>1472</v>
      </c>
      <c r="K682" s="2133" t="s">
        <v>1878</v>
      </c>
      <c r="L682" s="2132">
        <v>132662628</v>
      </c>
      <c r="M682" s="2134" t="s">
        <v>1876</v>
      </c>
      <c r="N682" s="2135" t="s">
        <v>1877</v>
      </c>
      <c r="O682" s="2132">
        <v>1206010007</v>
      </c>
      <c r="P682" s="2134" t="s">
        <v>1476</v>
      </c>
      <c r="Q682" s="2136">
        <v>8212.7999999999993</v>
      </c>
      <c r="R682" s="271"/>
    </row>
    <row r="683" spans="1:18" ht="15.75" x14ac:dyDescent="0.25">
      <c r="A683" s="2128">
        <v>10</v>
      </c>
      <c r="B683" s="2128">
        <v>100</v>
      </c>
      <c r="C683" s="2128">
        <v>12</v>
      </c>
      <c r="D683" s="2129" t="s">
        <v>1469</v>
      </c>
      <c r="E683" s="2129" t="s">
        <v>483</v>
      </c>
      <c r="F683" s="2129" t="s">
        <v>1470</v>
      </c>
      <c r="G683" s="2128" t="s">
        <v>1874</v>
      </c>
      <c r="H683" s="2130">
        <v>45276</v>
      </c>
      <c r="I683" s="2131">
        <v>10806</v>
      </c>
      <c r="J683" s="2132" t="s">
        <v>1472</v>
      </c>
      <c r="K683" s="2133" t="s">
        <v>1878</v>
      </c>
      <c r="L683" s="2132">
        <v>132662628</v>
      </c>
      <c r="M683" s="2134" t="s">
        <v>1876</v>
      </c>
      <c r="N683" s="2135" t="s">
        <v>1877</v>
      </c>
      <c r="O683" s="2132">
        <v>1206010007</v>
      </c>
      <c r="P683" s="2134" t="s">
        <v>1476</v>
      </c>
      <c r="Q683" s="2136">
        <v>8212.7999999999993</v>
      </c>
      <c r="R683" s="271"/>
    </row>
    <row r="684" spans="1:18" ht="15.75" x14ac:dyDescent="0.25">
      <c r="A684" s="2128">
        <v>10</v>
      </c>
      <c r="B684" s="2128">
        <v>100</v>
      </c>
      <c r="C684" s="2128">
        <v>12</v>
      </c>
      <c r="D684" s="2129" t="s">
        <v>1469</v>
      </c>
      <c r="E684" s="2129" t="s">
        <v>483</v>
      </c>
      <c r="F684" s="2129" t="s">
        <v>1470</v>
      </c>
      <c r="G684" s="2128" t="s">
        <v>1874</v>
      </c>
      <c r="H684" s="2130">
        <v>45276</v>
      </c>
      <c r="I684" s="2131">
        <v>10807</v>
      </c>
      <c r="J684" s="2132" t="s">
        <v>1472</v>
      </c>
      <c r="K684" s="2133" t="s">
        <v>1878</v>
      </c>
      <c r="L684" s="2132">
        <v>132662628</v>
      </c>
      <c r="M684" s="2134" t="s">
        <v>1876</v>
      </c>
      <c r="N684" s="2135" t="s">
        <v>1877</v>
      </c>
      <c r="O684" s="2132">
        <v>1206010007</v>
      </c>
      <c r="P684" s="2134" t="s">
        <v>1476</v>
      </c>
      <c r="Q684" s="2136">
        <v>8212.7999999999993</v>
      </c>
      <c r="R684" s="271"/>
    </row>
    <row r="685" spans="1:18" ht="15.75" x14ac:dyDescent="0.25">
      <c r="A685" s="2128">
        <v>10</v>
      </c>
      <c r="B685" s="2128">
        <v>100</v>
      </c>
      <c r="C685" s="2128">
        <v>12</v>
      </c>
      <c r="D685" s="2129" t="s">
        <v>1469</v>
      </c>
      <c r="E685" s="2129" t="s">
        <v>483</v>
      </c>
      <c r="F685" s="2129" t="s">
        <v>1470</v>
      </c>
      <c r="G685" s="2128" t="s">
        <v>1874</v>
      </c>
      <c r="H685" s="2130">
        <v>45276</v>
      </c>
      <c r="I685" s="2131">
        <v>10808</v>
      </c>
      <c r="J685" s="2132" t="s">
        <v>1472</v>
      </c>
      <c r="K685" s="2133" t="s">
        <v>1878</v>
      </c>
      <c r="L685" s="2132">
        <v>132662628</v>
      </c>
      <c r="M685" s="2134" t="s">
        <v>1876</v>
      </c>
      <c r="N685" s="2135" t="s">
        <v>1877</v>
      </c>
      <c r="O685" s="2132">
        <v>1206010007</v>
      </c>
      <c r="P685" s="2134" t="s">
        <v>1476</v>
      </c>
      <c r="Q685" s="2136">
        <v>8212.7999999999993</v>
      </c>
      <c r="R685" s="271"/>
    </row>
    <row r="686" spans="1:18" ht="15.75" x14ac:dyDescent="0.25">
      <c r="A686" s="2128">
        <v>10</v>
      </c>
      <c r="B686" s="2128">
        <v>100</v>
      </c>
      <c r="C686" s="2128">
        <v>12</v>
      </c>
      <c r="D686" s="2129" t="s">
        <v>1469</v>
      </c>
      <c r="E686" s="2129" t="s">
        <v>483</v>
      </c>
      <c r="F686" s="2129" t="s">
        <v>1470</v>
      </c>
      <c r="G686" s="2128" t="s">
        <v>1874</v>
      </c>
      <c r="H686" s="2130">
        <v>45276</v>
      </c>
      <c r="I686" s="2131">
        <v>10809</v>
      </c>
      <c r="J686" s="2132" t="s">
        <v>1472</v>
      </c>
      <c r="K686" s="2133" t="s">
        <v>1878</v>
      </c>
      <c r="L686" s="2132">
        <v>132662628</v>
      </c>
      <c r="M686" s="2134" t="s">
        <v>1876</v>
      </c>
      <c r="N686" s="2135" t="s">
        <v>1877</v>
      </c>
      <c r="O686" s="2132">
        <v>1206010007</v>
      </c>
      <c r="P686" s="2134" t="s">
        <v>1476</v>
      </c>
      <c r="Q686" s="2136">
        <v>8212.7999999999993</v>
      </c>
      <c r="R686" s="271"/>
    </row>
    <row r="687" spans="1:18" ht="15.75" x14ac:dyDescent="0.25">
      <c r="A687" s="2128">
        <v>10</v>
      </c>
      <c r="B687" s="2128">
        <v>100</v>
      </c>
      <c r="C687" s="2128">
        <v>12</v>
      </c>
      <c r="D687" s="2129" t="s">
        <v>1469</v>
      </c>
      <c r="E687" s="2129" t="s">
        <v>483</v>
      </c>
      <c r="F687" s="2129" t="s">
        <v>1470</v>
      </c>
      <c r="G687" s="2128" t="s">
        <v>1874</v>
      </c>
      <c r="H687" s="2130">
        <v>45276</v>
      </c>
      <c r="I687" s="2131">
        <v>10810</v>
      </c>
      <c r="J687" s="2132" t="s">
        <v>1472</v>
      </c>
      <c r="K687" s="2133" t="s">
        <v>1878</v>
      </c>
      <c r="L687" s="2132">
        <v>132662628</v>
      </c>
      <c r="M687" s="2134" t="s">
        <v>1876</v>
      </c>
      <c r="N687" s="2135" t="s">
        <v>1877</v>
      </c>
      <c r="O687" s="2132">
        <v>1206010007</v>
      </c>
      <c r="P687" s="2134" t="s">
        <v>1476</v>
      </c>
      <c r="Q687" s="2136">
        <v>8212.7999999999993</v>
      </c>
      <c r="R687" s="271"/>
    </row>
    <row r="688" spans="1:18" ht="15.75" x14ac:dyDescent="0.25">
      <c r="A688" s="2128">
        <v>10</v>
      </c>
      <c r="B688" s="2128">
        <v>100</v>
      </c>
      <c r="C688" s="2128">
        <v>12</v>
      </c>
      <c r="D688" s="2129" t="s">
        <v>1469</v>
      </c>
      <c r="E688" s="2129" t="s">
        <v>483</v>
      </c>
      <c r="F688" s="2129" t="s">
        <v>1470</v>
      </c>
      <c r="G688" s="2128" t="s">
        <v>1874</v>
      </c>
      <c r="H688" s="2130">
        <v>45276</v>
      </c>
      <c r="I688" s="2131">
        <v>10811</v>
      </c>
      <c r="J688" s="2132" t="s">
        <v>1472</v>
      </c>
      <c r="K688" s="2133" t="s">
        <v>1878</v>
      </c>
      <c r="L688" s="2132">
        <v>132662628</v>
      </c>
      <c r="M688" s="2134" t="s">
        <v>1876</v>
      </c>
      <c r="N688" s="2135" t="s">
        <v>1877</v>
      </c>
      <c r="O688" s="2132">
        <v>1206010007</v>
      </c>
      <c r="P688" s="2134" t="s">
        <v>1476</v>
      </c>
      <c r="Q688" s="2136">
        <v>8212.7999999999993</v>
      </c>
      <c r="R688" s="271"/>
    </row>
    <row r="689" spans="1:18" ht="15.75" x14ac:dyDescent="0.25">
      <c r="A689" s="2128">
        <v>10</v>
      </c>
      <c r="B689" s="2128">
        <v>100</v>
      </c>
      <c r="C689" s="2128">
        <v>12</v>
      </c>
      <c r="D689" s="2129" t="s">
        <v>1469</v>
      </c>
      <c r="E689" s="2129" t="s">
        <v>483</v>
      </c>
      <c r="F689" s="2129" t="s">
        <v>1470</v>
      </c>
      <c r="G689" s="2128" t="s">
        <v>1874</v>
      </c>
      <c r="H689" s="2130">
        <v>45276</v>
      </c>
      <c r="I689" s="2131">
        <v>10812</v>
      </c>
      <c r="J689" s="2132" t="s">
        <v>1472</v>
      </c>
      <c r="K689" s="2133" t="s">
        <v>1878</v>
      </c>
      <c r="L689" s="2132">
        <v>132662628</v>
      </c>
      <c r="M689" s="2134" t="s">
        <v>1876</v>
      </c>
      <c r="N689" s="2135" t="s">
        <v>1877</v>
      </c>
      <c r="O689" s="2132">
        <v>1206010007</v>
      </c>
      <c r="P689" s="2134" t="s">
        <v>1476</v>
      </c>
      <c r="Q689" s="2136">
        <v>8212.7999999999993</v>
      </c>
      <c r="R689" s="271"/>
    </row>
    <row r="690" spans="1:18" ht="15.75" x14ac:dyDescent="0.25">
      <c r="A690" s="2128">
        <v>10</v>
      </c>
      <c r="B690" s="2128">
        <v>100</v>
      </c>
      <c r="C690" s="2128">
        <v>12</v>
      </c>
      <c r="D690" s="2129" t="s">
        <v>1469</v>
      </c>
      <c r="E690" s="2129" t="s">
        <v>483</v>
      </c>
      <c r="F690" s="2129" t="s">
        <v>1470</v>
      </c>
      <c r="G690" s="2128" t="s">
        <v>1874</v>
      </c>
      <c r="H690" s="2130">
        <v>45276</v>
      </c>
      <c r="I690" s="2131">
        <v>10813</v>
      </c>
      <c r="J690" s="2132" t="s">
        <v>1472</v>
      </c>
      <c r="K690" s="2133" t="s">
        <v>1878</v>
      </c>
      <c r="L690" s="2132">
        <v>132662628</v>
      </c>
      <c r="M690" s="2134" t="s">
        <v>1876</v>
      </c>
      <c r="N690" s="2135" t="s">
        <v>1877</v>
      </c>
      <c r="O690" s="2132">
        <v>1206010007</v>
      </c>
      <c r="P690" s="2134" t="s">
        <v>1476</v>
      </c>
      <c r="Q690" s="2136">
        <v>8212.7999999999993</v>
      </c>
      <c r="R690" s="271"/>
    </row>
    <row r="691" spans="1:18" ht="15.75" x14ac:dyDescent="0.25">
      <c r="A691" s="2128">
        <v>10</v>
      </c>
      <c r="B691" s="2128">
        <v>100</v>
      </c>
      <c r="C691" s="2128">
        <v>12</v>
      </c>
      <c r="D691" s="2129" t="s">
        <v>1469</v>
      </c>
      <c r="E691" s="2129" t="s">
        <v>483</v>
      </c>
      <c r="F691" s="2129" t="s">
        <v>1470</v>
      </c>
      <c r="G691" s="2128" t="s">
        <v>1874</v>
      </c>
      <c r="H691" s="2130">
        <v>45276</v>
      </c>
      <c r="I691" s="2131">
        <v>10814</v>
      </c>
      <c r="J691" s="2132" t="s">
        <v>1472</v>
      </c>
      <c r="K691" s="2133" t="s">
        <v>1878</v>
      </c>
      <c r="L691" s="2132">
        <v>132662628</v>
      </c>
      <c r="M691" s="2134" t="s">
        <v>1876</v>
      </c>
      <c r="N691" s="2135" t="s">
        <v>1877</v>
      </c>
      <c r="O691" s="2132">
        <v>1206010007</v>
      </c>
      <c r="P691" s="2134" t="s">
        <v>1476</v>
      </c>
      <c r="Q691" s="2136">
        <v>8212.7999999999993</v>
      </c>
      <c r="R691" s="271"/>
    </row>
    <row r="692" spans="1:18" ht="15.75" x14ac:dyDescent="0.25">
      <c r="A692" s="2128">
        <v>10</v>
      </c>
      <c r="B692" s="2128">
        <v>100</v>
      </c>
      <c r="C692" s="2128">
        <v>12</v>
      </c>
      <c r="D692" s="2129" t="s">
        <v>1469</v>
      </c>
      <c r="E692" s="2129" t="s">
        <v>483</v>
      </c>
      <c r="F692" s="2129" t="s">
        <v>1470</v>
      </c>
      <c r="G692" s="2128" t="s">
        <v>1874</v>
      </c>
      <c r="H692" s="2130">
        <v>45276</v>
      </c>
      <c r="I692" s="2131">
        <v>10815</v>
      </c>
      <c r="J692" s="2132" t="s">
        <v>1472</v>
      </c>
      <c r="K692" s="2133" t="s">
        <v>1878</v>
      </c>
      <c r="L692" s="2132">
        <v>132662628</v>
      </c>
      <c r="M692" s="2134" t="s">
        <v>1876</v>
      </c>
      <c r="N692" s="2135" t="s">
        <v>1877</v>
      </c>
      <c r="O692" s="2132">
        <v>1206010007</v>
      </c>
      <c r="P692" s="2134" t="s">
        <v>1476</v>
      </c>
      <c r="Q692" s="2136">
        <v>8212.7999999999993</v>
      </c>
      <c r="R692" s="271"/>
    </row>
    <row r="693" spans="1:18" ht="15.75" x14ac:dyDescent="0.25">
      <c r="A693" s="2128">
        <v>10</v>
      </c>
      <c r="B693" s="2128">
        <v>100</v>
      </c>
      <c r="C693" s="2128">
        <v>12</v>
      </c>
      <c r="D693" s="2129" t="s">
        <v>1469</v>
      </c>
      <c r="E693" s="2129" t="s">
        <v>483</v>
      </c>
      <c r="F693" s="2129" t="s">
        <v>1470</v>
      </c>
      <c r="G693" s="2128" t="s">
        <v>1874</v>
      </c>
      <c r="H693" s="2130">
        <v>45276</v>
      </c>
      <c r="I693" s="2131">
        <v>10816</v>
      </c>
      <c r="J693" s="2132" t="s">
        <v>1472</v>
      </c>
      <c r="K693" s="2133" t="s">
        <v>1878</v>
      </c>
      <c r="L693" s="2132">
        <v>132662628</v>
      </c>
      <c r="M693" s="2134" t="s">
        <v>1876</v>
      </c>
      <c r="N693" s="2135" t="s">
        <v>1877</v>
      </c>
      <c r="O693" s="2132">
        <v>1206010007</v>
      </c>
      <c r="P693" s="2134" t="s">
        <v>1476</v>
      </c>
      <c r="Q693" s="2136">
        <v>8212.7999999999993</v>
      </c>
      <c r="R693" s="271"/>
    </row>
    <row r="694" spans="1:18" ht="15.75" x14ac:dyDescent="0.25">
      <c r="A694" s="2128">
        <v>10</v>
      </c>
      <c r="B694" s="2128">
        <v>100</v>
      </c>
      <c r="C694" s="2128">
        <v>12</v>
      </c>
      <c r="D694" s="2129" t="s">
        <v>1469</v>
      </c>
      <c r="E694" s="2129" t="s">
        <v>483</v>
      </c>
      <c r="F694" s="2129" t="s">
        <v>1470</v>
      </c>
      <c r="G694" s="2128" t="s">
        <v>1874</v>
      </c>
      <c r="H694" s="2130">
        <v>45276</v>
      </c>
      <c r="I694" s="2131">
        <v>10817</v>
      </c>
      <c r="J694" s="2132" t="s">
        <v>1472</v>
      </c>
      <c r="K694" s="2133" t="s">
        <v>1878</v>
      </c>
      <c r="L694" s="2132">
        <v>132662628</v>
      </c>
      <c r="M694" s="2134" t="s">
        <v>1876</v>
      </c>
      <c r="N694" s="2135" t="s">
        <v>1877</v>
      </c>
      <c r="O694" s="2132">
        <v>1206010007</v>
      </c>
      <c r="P694" s="2134" t="s">
        <v>1476</v>
      </c>
      <c r="Q694" s="2136">
        <v>8212.7999999999993</v>
      </c>
      <c r="R694" s="271"/>
    </row>
    <row r="695" spans="1:18" ht="15.75" x14ac:dyDescent="0.25">
      <c r="A695" s="2128">
        <v>10</v>
      </c>
      <c r="B695" s="2128">
        <v>100</v>
      </c>
      <c r="C695" s="2128">
        <v>12</v>
      </c>
      <c r="D695" s="2129" t="s">
        <v>1469</v>
      </c>
      <c r="E695" s="2129" t="s">
        <v>483</v>
      </c>
      <c r="F695" s="2129" t="s">
        <v>1470</v>
      </c>
      <c r="G695" s="2128" t="s">
        <v>1874</v>
      </c>
      <c r="H695" s="2130">
        <v>45276</v>
      </c>
      <c r="I695" s="2131">
        <v>10818</v>
      </c>
      <c r="J695" s="2132" t="s">
        <v>1472</v>
      </c>
      <c r="K695" s="2133" t="s">
        <v>1878</v>
      </c>
      <c r="L695" s="2132">
        <v>132662628</v>
      </c>
      <c r="M695" s="2134" t="s">
        <v>1876</v>
      </c>
      <c r="N695" s="2135" t="s">
        <v>1877</v>
      </c>
      <c r="O695" s="2132">
        <v>1206010007</v>
      </c>
      <c r="P695" s="2134" t="s">
        <v>1476</v>
      </c>
      <c r="Q695" s="2136">
        <v>8212.7999999999993</v>
      </c>
      <c r="R695" s="271"/>
    </row>
    <row r="696" spans="1:18" ht="15.75" x14ac:dyDescent="0.25">
      <c r="A696" s="2128">
        <v>10</v>
      </c>
      <c r="B696" s="2128">
        <v>100</v>
      </c>
      <c r="C696" s="2128">
        <v>12</v>
      </c>
      <c r="D696" s="2129" t="s">
        <v>1469</v>
      </c>
      <c r="E696" s="2129" t="s">
        <v>483</v>
      </c>
      <c r="F696" s="2129" t="s">
        <v>1470</v>
      </c>
      <c r="G696" s="2128" t="s">
        <v>1874</v>
      </c>
      <c r="H696" s="2130">
        <v>45276</v>
      </c>
      <c r="I696" s="2131">
        <v>10819</v>
      </c>
      <c r="J696" s="2132" t="s">
        <v>1472</v>
      </c>
      <c r="K696" s="2133" t="s">
        <v>1878</v>
      </c>
      <c r="L696" s="2132">
        <v>132662628</v>
      </c>
      <c r="M696" s="2134" t="s">
        <v>1876</v>
      </c>
      <c r="N696" s="2135" t="s">
        <v>1877</v>
      </c>
      <c r="O696" s="2132">
        <v>1206010007</v>
      </c>
      <c r="P696" s="2134" t="s">
        <v>1476</v>
      </c>
      <c r="Q696" s="2136">
        <v>8212.7999999999993</v>
      </c>
      <c r="R696" s="271"/>
    </row>
    <row r="697" spans="1:18" ht="15.75" x14ac:dyDescent="0.25">
      <c r="A697" s="2128">
        <v>10</v>
      </c>
      <c r="B697" s="2128">
        <v>100</v>
      </c>
      <c r="C697" s="2128">
        <v>12</v>
      </c>
      <c r="D697" s="2129" t="s">
        <v>1469</v>
      </c>
      <c r="E697" s="2129" t="s">
        <v>483</v>
      </c>
      <c r="F697" s="2129" t="s">
        <v>1470</v>
      </c>
      <c r="G697" s="2128" t="s">
        <v>1874</v>
      </c>
      <c r="H697" s="2130">
        <v>45276</v>
      </c>
      <c r="I697" s="2131">
        <v>10820</v>
      </c>
      <c r="J697" s="2132" t="s">
        <v>1472</v>
      </c>
      <c r="K697" s="2133" t="s">
        <v>1878</v>
      </c>
      <c r="L697" s="2132">
        <v>132662628</v>
      </c>
      <c r="M697" s="2134" t="s">
        <v>1876</v>
      </c>
      <c r="N697" s="2135" t="s">
        <v>1877</v>
      </c>
      <c r="O697" s="2132">
        <v>1206010007</v>
      </c>
      <c r="P697" s="2134" t="s">
        <v>1476</v>
      </c>
      <c r="Q697" s="2136">
        <v>8212.7999999999993</v>
      </c>
      <c r="R697" s="271"/>
    </row>
    <row r="698" spans="1:18" ht="15.75" x14ac:dyDescent="0.25">
      <c r="A698" s="2128">
        <v>10</v>
      </c>
      <c r="B698" s="2128">
        <v>100</v>
      </c>
      <c r="C698" s="2128">
        <v>12</v>
      </c>
      <c r="D698" s="2129" t="s">
        <v>1469</v>
      </c>
      <c r="E698" s="2129" t="s">
        <v>483</v>
      </c>
      <c r="F698" s="2129" t="s">
        <v>1470</v>
      </c>
      <c r="G698" s="2128" t="s">
        <v>1874</v>
      </c>
      <c r="H698" s="2130">
        <v>45276</v>
      </c>
      <c r="I698" s="2131">
        <v>10821</v>
      </c>
      <c r="J698" s="2132" t="s">
        <v>1472</v>
      </c>
      <c r="K698" s="2133" t="s">
        <v>1878</v>
      </c>
      <c r="L698" s="2132">
        <v>132662628</v>
      </c>
      <c r="M698" s="2134" t="s">
        <v>1876</v>
      </c>
      <c r="N698" s="2135" t="s">
        <v>1877</v>
      </c>
      <c r="O698" s="2132">
        <v>1206010007</v>
      </c>
      <c r="P698" s="2134" t="s">
        <v>1476</v>
      </c>
      <c r="Q698" s="2136">
        <v>8212.7999999999993</v>
      </c>
      <c r="R698" s="271"/>
    </row>
    <row r="699" spans="1:18" ht="15.75" x14ac:dyDescent="0.25">
      <c r="A699" s="2128">
        <v>10</v>
      </c>
      <c r="B699" s="2128">
        <v>100</v>
      </c>
      <c r="C699" s="2128">
        <v>12</v>
      </c>
      <c r="D699" s="2129" t="s">
        <v>1469</v>
      </c>
      <c r="E699" s="2129" t="s">
        <v>483</v>
      </c>
      <c r="F699" s="2129" t="s">
        <v>1470</v>
      </c>
      <c r="G699" s="2128" t="s">
        <v>1874</v>
      </c>
      <c r="H699" s="2130">
        <v>45276</v>
      </c>
      <c r="I699" s="2131">
        <v>10822</v>
      </c>
      <c r="J699" s="2132" t="s">
        <v>1472</v>
      </c>
      <c r="K699" s="2133" t="s">
        <v>1878</v>
      </c>
      <c r="L699" s="2132">
        <v>132662628</v>
      </c>
      <c r="M699" s="2134" t="s">
        <v>1876</v>
      </c>
      <c r="N699" s="2135" t="s">
        <v>1877</v>
      </c>
      <c r="O699" s="2132">
        <v>1206010007</v>
      </c>
      <c r="P699" s="2134" t="s">
        <v>1476</v>
      </c>
      <c r="Q699" s="2136">
        <v>8212.7999999999993</v>
      </c>
      <c r="R699" s="271"/>
    </row>
    <row r="700" spans="1:18" ht="15.75" x14ac:dyDescent="0.25">
      <c r="A700" s="2128">
        <v>10</v>
      </c>
      <c r="B700" s="2128">
        <v>100</v>
      </c>
      <c r="C700" s="2128">
        <v>12</v>
      </c>
      <c r="D700" s="2129" t="s">
        <v>1469</v>
      </c>
      <c r="E700" s="2129" t="s">
        <v>483</v>
      </c>
      <c r="F700" s="2129" t="s">
        <v>1470</v>
      </c>
      <c r="G700" s="2128" t="s">
        <v>1874</v>
      </c>
      <c r="H700" s="2130">
        <v>45276</v>
      </c>
      <c r="I700" s="2131">
        <v>10823</v>
      </c>
      <c r="J700" s="2132" t="s">
        <v>1472</v>
      </c>
      <c r="K700" s="2133" t="s">
        <v>1878</v>
      </c>
      <c r="L700" s="2132">
        <v>132662628</v>
      </c>
      <c r="M700" s="2134" t="s">
        <v>1876</v>
      </c>
      <c r="N700" s="2135" t="s">
        <v>1877</v>
      </c>
      <c r="O700" s="2132">
        <v>1206010007</v>
      </c>
      <c r="P700" s="2134" t="s">
        <v>1476</v>
      </c>
      <c r="Q700" s="2136">
        <v>8212.7999999999993</v>
      </c>
      <c r="R700" s="271"/>
    </row>
    <row r="701" spans="1:18" ht="15.75" x14ac:dyDescent="0.25">
      <c r="A701" s="2128">
        <v>10</v>
      </c>
      <c r="B701" s="2128">
        <v>100</v>
      </c>
      <c r="C701" s="2128">
        <v>12</v>
      </c>
      <c r="D701" s="2129" t="s">
        <v>1469</v>
      </c>
      <c r="E701" s="2129" t="s">
        <v>483</v>
      </c>
      <c r="F701" s="2129" t="s">
        <v>1470</v>
      </c>
      <c r="G701" s="2128" t="s">
        <v>1874</v>
      </c>
      <c r="H701" s="2130">
        <v>45276</v>
      </c>
      <c r="I701" s="2131">
        <v>10536</v>
      </c>
      <c r="J701" s="2132" t="s">
        <v>1472</v>
      </c>
      <c r="K701" s="2133" t="s">
        <v>1879</v>
      </c>
      <c r="L701" s="2132">
        <v>132662628</v>
      </c>
      <c r="M701" s="2134" t="s">
        <v>1876</v>
      </c>
      <c r="N701" s="2135" t="s">
        <v>1877</v>
      </c>
      <c r="O701" s="2132">
        <v>1206010007</v>
      </c>
      <c r="P701" s="2134" t="s">
        <v>1476</v>
      </c>
      <c r="Q701" s="2136">
        <v>10856</v>
      </c>
      <c r="R701" s="271"/>
    </row>
    <row r="702" spans="1:18" ht="15.75" x14ac:dyDescent="0.25">
      <c r="A702" s="2128">
        <v>10</v>
      </c>
      <c r="B702" s="2128">
        <v>100</v>
      </c>
      <c r="C702" s="2128">
        <v>12</v>
      </c>
      <c r="D702" s="2129" t="s">
        <v>1469</v>
      </c>
      <c r="E702" s="2129" t="s">
        <v>483</v>
      </c>
      <c r="F702" s="2129" t="s">
        <v>1470</v>
      </c>
      <c r="G702" s="2128" t="s">
        <v>1874</v>
      </c>
      <c r="H702" s="2130">
        <v>45276</v>
      </c>
      <c r="I702" s="2131">
        <v>10554</v>
      </c>
      <c r="J702" s="2132" t="s">
        <v>1472</v>
      </c>
      <c r="K702" s="2133" t="s">
        <v>1879</v>
      </c>
      <c r="L702" s="2132">
        <v>132662628</v>
      </c>
      <c r="M702" s="2134" t="s">
        <v>1876</v>
      </c>
      <c r="N702" s="2135" t="s">
        <v>1877</v>
      </c>
      <c r="O702" s="2132">
        <v>1206010007</v>
      </c>
      <c r="P702" s="2134" t="s">
        <v>1476</v>
      </c>
      <c r="Q702" s="2136">
        <v>10856</v>
      </c>
      <c r="R702" s="271"/>
    </row>
    <row r="703" spans="1:18" ht="15.75" x14ac:dyDescent="0.25">
      <c r="A703" s="2128">
        <v>10</v>
      </c>
      <c r="B703" s="2128">
        <v>100</v>
      </c>
      <c r="C703" s="2128">
        <v>12</v>
      </c>
      <c r="D703" s="2129" t="s">
        <v>1469</v>
      </c>
      <c r="E703" s="2129" t="s">
        <v>483</v>
      </c>
      <c r="F703" s="2129" t="s">
        <v>1470</v>
      </c>
      <c r="G703" s="2128" t="s">
        <v>1874</v>
      </c>
      <c r="H703" s="2130">
        <v>45276</v>
      </c>
      <c r="I703" s="2131">
        <v>10555</v>
      </c>
      <c r="J703" s="2132" t="s">
        <v>1472</v>
      </c>
      <c r="K703" s="2133" t="s">
        <v>1879</v>
      </c>
      <c r="L703" s="2132">
        <v>132662628</v>
      </c>
      <c r="M703" s="2134" t="s">
        <v>1876</v>
      </c>
      <c r="N703" s="2135" t="s">
        <v>1877</v>
      </c>
      <c r="O703" s="2132">
        <v>1206010007</v>
      </c>
      <c r="P703" s="2134" t="s">
        <v>1476</v>
      </c>
      <c r="Q703" s="2136">
        <v>10856</v>
      </c>
      <c r="R703" s="271"/>
    </row>
    <row r="704" spans="1:18" ht="15.75" x14ac:dyDescent="0.25">
      <c r="A704" s="2128">
        <v>10</v>
      </c>
      <c r="B704" s="2128">
        <v>100</v>
      </c>
      <c r="C704" s="2128">
        <v>12</v>
      </c>
      <c r="D704" s="2129" t="s">
        <v>1469</v>
      </c>
      <c r="E704" s="2129" t="s">
        <v>483</v>
      </c>
      <c r="F704" s="2129" t="s">
        <v>1470</v>
      </c>
      <c r="G704" s="2128" t="s">
        <v>1874</v>
      </c>
      <c r="H704" s="2130">
        <v>45276</v>
      </c>
      <c r="I704" s="2131">
        <v>10556</v>
      </c>
      <c r="J704" s="2132" t="s">
        <v>1472</v>
      </c>
      <c r="K704" s="2133" t="s">
        <v>1879</v>
      </c>
      <c r="L704" s="2132">
        <v>132662628</v>
      </c>
      <c r="M704" s="2134" t="s">
        <v>1876</v>
      </c>
      <c r="N704" s="2135" t="s">
        <v>1877</v>
      </c>
      <c r="O704" s="2132">
        <v>1206010007</v>
      </c>
      <c r="P704" s="2134" t="s">
        <v>1476</v>
      </c>
      <c r="Q704" s="2136">
        <v>10856</v>
      </c>
      <c r="R704" s="271"/>
    </row>
    <row r="705" spans="1:18" ht="15.75" x14ac:dyDescent="0.25">
      <c r="A705" s="2128">
        <v>10</v>
      </c>
      <c r="B705" s="2128">
        <v>100</v>
      </c>
      <c r="C705" s="2128">
        <v>12</v>
      </c>
      <c r="D705" s="2129" t="s">
        <v>1469</v>
      </c>
      <c r="E705" s="2129" t="s">
        <v>483</v>
      </c>
      <c r="F705" s="2129" t="s">
        <v>1470</v>
      </c>
      <c r="G705" s="2128" t="s">
        <v>1874</v>
      </c>
      <c r="H705" s="2130">
        <v>45276</v>
      </c>
      <c r="I705" s="2131">
        <v>10549</v>
      </c>
      <c r="J705" s="2132" t="s">
        <v>1472</v>
      </c>
      <c r="K705" s="2133" t="s">
        <v>1880</v>
      </c>
      <c r="L705" s="2132">
        <v>132662628</v>
      </c>
      <c r="M705" s="2134" t="s">
        <v>1876</v>
      </c>
      <c r="N705" s="2135" t="s">
        <v>1877</v>
      </c>
      <c r="O705" s="2132">
        <v>1206010007</v>
      </c>
      <c r="P705" s="2134" t="s">
        <v>1476</v>
      </c>
      <c r="Q705" s="2136">
        <v>13216</v>
      </c>
      <c r="R705" s="271"/>
    </row>
    <row r="706" spans="1:18" ht="15.75" x14ac:dyDescent="0.25">
      <c r="A706" s="2128">
        <v>10</v>
      </c>
      <c r="B706" s="2128">
        <v>100</v>
      </c>
      <c r="C706" s="2128">
        <v>12</v>
      </c>
      <c r="D706" s="2129" t="s">
        <v>1469</v>
      </c>
      <c r="E706" s="2129" t="s">
        <v>483</v>
      </c>
      <c r="F706" s="2129" t="s">
        <v>1470</v>
      </c>
      <c r="G706" s="2128" t="s">
        <v>1874</v>
      </c>
      <c r="H706" s="2130">
        <v>45276</v>
      </c>
      <c r="I706" s="2131">
        <v>10550</v>
      </c>
      <c r="J706" s="2132" t="s">
        <v>1472</v>
      </c>
      <c r="K706" s="2133" t="s">
        <v>1880</v>
      </c>
      <c r="L706" s="2132">
        <v>132662628</v>
      </c>
      <c r="M706" s="2134" t="s">
        <v>1876</v>
      </c>
      <c r="N706" s="2135" t="s">
        <v>1877</v>
      </c>
      <c r="O706" s="2132">
        <v>1206010007</v>
      </c>
      <c r="P706" s="2134" t="s">
        <v>1476</v>
      </c>
      <c r="Q706" s="2136">
        <v>13216</v>
      </c>
      <c r="R706" s="271"/>
    </row>
    <row r="707" spans="1:18" ht="15.75" x14ac:dyDescent="0.25">
      <c r="A707" s="2128">
        <v>10</v>
      </c>
      <c r="B707" s="2128">
        <v>100</v>
      </c>
      <c r="C707" s="2128">
        <v>12</v>
      </c>
      <c r="D707" s="2129" t="s">
        <v>1469</v>
      </c>
      <c r="E707" s="2129" t="s">
        <v>483</v>
      </c>
      <c r="F707" s="2129" t="s">
        <v>1470</v>
      </c>
      <c r="G707" s="2128" t="s">
        <v>1874</v>
      </c>
      <c r="H707" s="2130">
        <v>45276</v>
      </c>
      <c r="I707" s="2131">
        <v>10515</v>
      </c>
      <c r="J707" s="2132" t="s">
        <v>1472</v>
      </c>
      <c r="K707" s="2133" t="s">
        <v>1881</v>
      </c>
      <c r="L707" s="2132">
        <v>132662628</v>
      </c>
      <c r="M707" s="2134" t="s">
        <v>1876</v>
      </c>
      <c r="N707" s="2135" t="s">
        <v>1877</v>
      </c>
      <c r="O707" s="2132">
        <v>1206010007</v>
      </c>
      <c r="P707" s="2134" t="s">
        <v>1476</v>
      </c>
      <c r="Q707" s="2136">
        <v>10289.6</v>
      </c>
      <c r="R707" s="271"/>
    </row>
    <row r="708" spans="1:18" ht="15.75" x14ac:dyDescent="0.25">
      <c r="A708" s="2128">
        <v>10</v>
      </c>
      <c r="B708" s="2128">
        <v>100</v>
      </c>
      <c r="C708" s="2128">
        <v>12</v>
      </c>
      <c r="D708" s="2129" t="s">
        <v>1469</v>
      </c>
      <c r="E708" s="2129" t="s">
        <v>483</v>
      </c>
      <c r="F708" s="2129" t="s">
        <v>1470</v>
      </c>
      <c r="G708" s="2128" t="s">
        <v>1874</v>
      </c>
      <c r="H708" s="2130">
        <v>45276</v>
      </c>
      <c r="I708" s="2131">
        <v>10516</v>
      </c>
      <c r="J708" s="2132" t="s">
        <v>1472</v>
      </c>
      <c r="K708" s="2133" t="s">
        <v>1881</v>
      </c>
      <c r="L708" s="2132">
        <v>132662628</v>
      </c>
      <c r="M708" s="2134" t="s">
        <v>1876</v>
      </c>
      <c r="N708" s="2135" t="s">
        <v>1877</v>
      </c>
      <c r="O708" s="2132">
        <v>1206010007</v>
      </c>
      <c r="P708" s="2134" t="s">
        <v>1476</v>
      </c>
      <c r="Q708" s="2136">
        <v>10289.6</v>
      </c>
      <c r="R708" s="271"/>
    </row>
    <row r="709" spans="1:18" ht="15.75" x14ac:dyDescent="0.25">
      <c r="A709" s="2128">
        <v>10</v>
      </c>
      <c r="B709" s="2128">
        <v>100</v>
      </c>
      <c r="C709" s="2128">
        <v>12</v>
      </c>
      <c r="D709" s="2129" t="s">
        <v>1469</v>
      </c>
      <c r="E709" s="2129" t="s">
        <v>483</v>
      </c>
      <c r="F709" s="2129" t="s">
        <v>1470</v>
      </c>
      <c r="G709" s="2128" t="s">
        <v>1874</v>
      </c>
      <c r="H709" s="2130">
        <v>45276</v>
      </c>
      <c r="I709" s="2131">
        <v>10526</v>
      </c>
      <c r="J709" s="2132" t="s">
        <v>1472</v>
      </c>
      <c r="K709" s="2133" t="s">
        <v>1881</v>
      </c>
      <c r="L709" s="2132">
        <v>132662628</v>
      </c>
      <c r="M709" s="2134" t="s">
        <v>1876</v>
      </c>
      <c r="N709" s="2135" t="s">
        <v>1877</v>
      </c>
      <c r="O709" s="2132">
        <v>1206010007</v>
      </c>
      <c r="P709" s="2134" t="s">
        <v>1476</v>
      </c>
      <c r="Q709" s="2136">
        <v>10289.6</v>
      </c>
      <c r="R709" s="271"/>
    </row>
    <row r="710" spans="1:18" ht="15.75" x14ac:dyDescent="0.25">
      <c r="A710" s="2128">
        <v>10</v>
      </c>
      <c r="B710" s="2128">
        <v>100</v>
      </c>
      <c r="C710" s="2128">
        <v>12</v>
      </c>
      <c r="D710" s="2129" t="s">
        <v>1469</v>
      </c>
      <c r="E710" s="2129" t="s">
        <v>483</v>
      </c>
      <c r="F710" s="2129" t="s">
        <v>1470</v>
      </c>
      <c r="G710" s="2128" t="s">
        <v>1874</v>
      </c>
      <c r="H710" s="2130">
        <v>45276</v>
      </c>
      <c r="I710" s="2131">
        <v>10527</v>
      </c>
      <c r="J710" s="2132" t="s">
        <v>1472</v>
      </c>
      <c r="K710" s="2133" t="s">
        <v>1881</v>
      </c>
      <c r="L710" s="2132">
        <v>132662628</v>
      </c>
      <c r="M710" s="2134" t="s">
        <v>1876</v>
      </c>
      <c r="N710" s="2135" t="s">
        <v>1877</v>
      </c>
      <c r="O710" s="2132">
        <v>1206010007</v>
      </c>
      <c r="P710" s="2134" t="s">
        <v>1476</v>
      </c>
      <c r="Q710" s="2136">
        <v>10289.6</v>
      </c>
      <c r="R710" s="271"/>
    </row>
    <row r="711" spans="1:18" ht="15.75" x14ac:dyDescent="0.25">
      <c r="A711" s="2128">
        <v>10</v>
      </c>
      <c r="B711" s="2128">
        <v>100</v>
      </c>
      <c r="C711" s="2128">
        <v>12</v>
      </c>
      <c r="D711" s="2129" t="s">
        <v>1469</v>
      </c>
      <c r="E711" s="2129" t="s">
        <v>483</v>
      </c>
      <c r="F711" s="2129" t="s">
        <v>1470</v>
      </c>
      <c r="G711" s="2128" t="s">
        <v>1874</v>
      </c>
      <c r="H711" s="2130">
        <v>45276</v>
      </c>
      <c r="I711" s="2131">
        <v>10552</v>
      </c>
      <c r="J711" s="2132" t="s">
        <v>1472</v>
      </c>
      <c r="K711" s="2133" t="s">
        <v>1881</v>
      </c>
      <c r="L711" s="2132">
        <v>132662628</v>
      </c>
      <c r="M711" s="2134" t="s">
        <v>1876</v>
      </c>
      <c r="N711" s="2135" t="s">
        <v>1877</v>
      </c>
      <c r="O711" s="2132">
        <v>1206010007</v>
      </c>
      <c r="P711" s="2134" t="s">
        <v>1476</v>
      </c>
      <c r="Q711" s="2136">
        <v>10289.6</v>
      </c>
      <c r="R711" s="271"/>
    </row>
    <row r="712" spans="1:18" ht="15.75" x14ac:dyDescent="0.25">
      <c r="A712" s="2128">
        <v>10</v>
      </c>
      <c r="B712" s="2128">
        <v>100</v>
      </c>
      <c r="C712" s="2128">
        <v>12</v>
      </c>
      <c r="D712" s="2129" t="s">
        <v>1469</v>
      </c>
      <c r="E712" s="2129" t="s">
        <v>483</v>
      </c>
      <c r="F712" s="2129" t="s">
        <v>1470</v>
      </c>
      <c r="G712" s="2128" t="s">
        <v>1874</v>
      </c>
      <c r="H712" s="2130">
        <v>45276</v>
      </c>
      <c r="I712" s="2131">
        <v>10553</v>
      </c>
      <c r="J712" s="2132" t="s">
        <v>1472</v>
      </c>
      <c r="K712" s="2133" t="s">
        <v>1881</v>
      </c>
      <c r="L712" s="2132">
        <v>132662628</v>
      </c>
      <c r="M712" s="2134" t="s">
        <v>1876</v>
      </c>
      <c r="N712" s="2135" t="s">
        <v>1877</v>
      </c>
      <c r="O712" s="2132">
        <v>1206010007</v>
      </c>
      <c r="P712" s="2134" t="s">
        <v>1476</v>
      </c>
      <c r="Q712" s="2136">
        <v>10289.6</v>
      </c>
      <c r="R712" s="271"/>
    </row>
    <row r="713" spans="1:18" ht="15.75" x14ac:dyDescent="0.25">
      <c r="A713" s="2128">
        <v>10</v>
      </c>
      <c r="B713" s="2128">
        <v>100</v>
      </c>
      <c r="C713" s="2128">
        <v>12</v>
      </c>
      <c r="D713" s="2129" t="s">
        <v>1469</v>
      </c>
      <c r="E713" s="2129" t="s">
        <v>483</v>
      </c>
      <c r="F713" s="2129" t="s">
        <v>1470</v>
      </c>
      <c r="G713" s="2128" t="s">
        <v>1874</v>
      </c>
      <c r="H713" s="2130">
        <v>45276</v>
      </c>
      <c r="I713" s="2131">
        <v>10541</v>
      </c>
      <c r="J713" s="2132" t="s">
        <v>1472</v>
      </c>
      <c r="K713" s="2133" t="s">
        <v>1882</v>
      </c>
      <c r="L713" s="2132">
        <v>132662628</v>
      </c>
      <c r="M713" s="2134" t="s">
        <v>1876</v>
      </c>
      <c r="N713" s="2135" t="s">
        <v>1877</v>
      </c>
      <c r="O713" s="2132">
        <v>1206010007</v>
      </c>
      <c r="P713" s="2134" t="s">
        <v>1476</v>
      </c>
      <c r="Q713" s="2136">
        <v>3304</v>
      </c>
      <c r="R713" s="271"/>
    </row>
    <row r="714" spans="1:18" ht="15.75" x14ac:dyDescent="0.25">
      <c r="A714" s="2128">
        <v>10</v>
      </c>
      <c r="B714" s="2128">
        <v>100</v>
      </c>
      <c r="C714" s="2128">
        <v>12</v>
      </c>
      <c r="D714" s="2129" t="s">
        <v>1469</v>
      </c>
      <c r="E714" s="2129" t="s">
        <v>483</v>
      </c>
      <c r="F714" s="2129" t="s">
        <v>1470</v>
      </c>
      <c r="G714" s="2128" t="s">
        <v>1874</v>
      </c>
      <c r="H714" s="2130">
        <v>45276</v>
      </c>
      <c r="I714" s="2131">
        <v>10542</v>
      </c>
      <c r="J714" s="2132" t="s">
        <v>1472</v>
      </c>
      <c r="K714" s="2133" t="s">
        <v>1882</v>
      </c>
      <c r="L714" s="2132">
        <v>132662628</v>
      </c>
      <c r="M714" s="2134" t="s">
        <v>1876</v>
      </c>
      <c r="N714" s="2135" t="s">
        <v>1877</v>
      </c>
      <c r="O714" s="2132">
        <v>1206010007</v>
      </c>
      <c r="P714" s="2134" t="s">
        <v>1476</v>
      </c>
      <c r="Q714" s="2136">
        <v>3304</v>
      </c>
      <c r="R714" s="271"/>
    </row>
    <row r="715" spans="1:18" ht="15.75" x14ac:dyDescent="0.25">
      <c r="A715" s="2128">
        <v>10</v>
      </c>
      <c r="B715" s="2128">
        <v>100</v>
      </c>
      <c r="C715" s="2128">
        <v>12</v>
      </c>
      <c r="D715" s="2129" t="s">
        <v>1469</v>
      </c>
      <c r="E715" s="2129" t="s">
        <v>483</v>
      </c>
      <c r="F715" s="2129" t="s">
        <v>1470</v>
      </c>
      <c r="G715" s="2128" t="s">
        <v>1874</v>
      </c>
      <c r="H715" s="2130">
        <v>45276</v>
      </c>
      <c r="I715" s="2131">
        <v>10519</v>
      </c>
      <c r="J715" s="2132" t="s">
        <v>1472</v>
      </c>
      <c r="K715" s="2133" t="s">
        <v>1882</v>
      </c>
      <c r="L715" s="2132">
        <v>132662628</v>
      </c>
      <c r="M715" s="2134" t="s">
        <v>1876</v>
      </c>
      <c r="N715" s="2135" t="s">
        <v>1877</v>
      </c>
      <c r="O715" s="2132">
        <v>1206010007</v>
      </c>
      <c r="P715" s="2134" t="s">
        <v>1476</v>
      </c>
      <c r="Q715" s="2136">
        <v>3304</v>
      </c>
      <c r="R715" s="271"/>
    </row>
    <row r="716" spans="1:18" ht="15.75" x14ac:dyDescent="0.25">
      <c r="A716" s="2128">
        <v>10</v>
      </c>
      <c r="B716" s="2128">
        <v>100</v>
      </c>
      <c r="C716" s="2128">
        <v>12</v>
      </c>
      <c r="D716" s="2129" t="s">
        <v>1469</v>
      </c>
      <c r="E716" s="2129" t="s">
        <v>483</v>
      </c>
      <c r="F716" s="2129" t="s">
        <v>1470</v>
      </c>
      <c r="G716" s="2128" t="s">
        <v>1874</v>
      </c>
      <c r="H716" s="2130">
        <v>45276</v>
      </c>
      <c r="I716" s="2131">
        <v>10520</v>
      </c>
      <c r="J716" s="2132" t="s">
        <v>1472</v>
      </c>
      <c r="K716" s="2133" t="s">
        <v>1882</v>
      </c>
      <c r="L716" s="2132">
        <v>132662628</v>
      </c>
      <c r="M716" s="2134" t="s">
        <v>1876</v>
      </c>
      <c r="N716" s="2135" t="s">
        <v>1877</v>
      </c>
      <c r="O716" s="2132">
        <v>1206010007</v>
      </c>
      <c r="P716" s="2134" t="s">
        <v>1476</v>
      </c>
      <c r="Q716" s="2136">
        <v>3304</v>
      </c>
      <c r="R716" s="271"/>
    </row>
    <row r="717" spans="1:18" ht="15.75" x14ac:dyDescent="0.25">
      <c r="A717" s="2128">
        <v>10</v>
      </c>
      <c r="B717" s="2128">
        <v>100</v>
      </c>
      <c r="C717" s="2128">
        <v>12</v>
      </c>
      <c r="D717" s="2129" t="s">
        <v>1469</v>
      </c>
      <c r="E717" s="2129" t="s">
        <v>483</v>
      </c>
      <c r="F717" s="2129" t="s">
        <v>1470</v>
      </c>
      <c r="G717" s="2128" t="s">
        <v>1874</v>
      </c>
      <c r="H717" s="2130">
        <v>45276</v>
      </c>
      <c r="I717" s="2131">
        <v>10521</v>
      </c>
      <c r="J717" s="2132" t="s">
        <v>1472</v>
      </c>
      <c r="K717" s="2133" t="s">
        <v>1882</v>
      </c>
      <c r="L717" s="2132">
        <v>132662628</v>
      </c>
      <c r="M717" s="2134" t="s">
        <v>1876</v>
      </c>
      <c r="N717" s="2135" t="s">
        <v>1877</v>
      </c>
      <c r="O717" s="2132">
        <v>1206010007</v>
      </c>
      <c r="P717" s="2134" t="s">
        <v>1476</v>
      </c>
      <c r="Q717" s="2136">
        <v>3304</v>
      </c>
      <c r="R717" s="271"/>
    </row>
    <row r="718" spans="1:18" ht="15.75" x14ac:dyDescent="0.25">
      <c r="A718" s="2128">
        <v>10</v>
      </c>
      <c r="B718" s="2128">
        <v>100</v>
      </c>
      <c r="C718" s="2128">
        <v>12</v>
      </c>
      <c r="D718" s="2129" t="s">
        <v>1469</v>
      </c>
      <c r="E718" s="2129" t="s">
        <v>483</v>
      </c>
      <c r="F718" s="2129" t="s">
        <v>1470</v>
      </c>
      <c r="G718" s="2128" t="s">
        <v>1874</v>
      </c>
      <c r="H718" s="2130">
        <v>45276</v>
      </c>
      <c r="I718" s="2131">
        <v>10522</v>
      </c>
      <c r="J718" s="2132" t="s">
        <v>1472</v>
      </c>
      <c r="K718" s="2133" t="s">
        <v>1882</v>
      </c>
      <c r="L718" s="2132">
        <v>132662628</v>
      </c>
      <c r="M718" s="2134" t="s">
        <v>1876</v>
      </c>
      <c r="N718" s="2135" t="s">
        <v>1877</v>
      </c>
      <c r="O718" s="2132">
        <v>1206010007</v>
      </c>
      <c r="P718" s="2134" t="s">
        <v>1476</v>
      </c>
      <c r="Q718" s="2136">
        <v>3304</v>
      </c>
      <c r="R718" s="271"/>
    </row>
    <row r="719" spans="1:18" ht="15.75" x14ac:dyDescent="0.25">
      <c r="A719" s="2128">
        <v>10</v>
      </c>
      <c r="B719" s="2128">
        <v>100</v>
      </c>
      <c r="C719" s="2128">
        <v>12</v>
      </c>
      <c r="D719" s="2129" t="s">
        <v>1469</v>
      </c>
      <c r="E719" s="2129" t="s">
        <v>483</v>
      </c>
      <c r="F719" s="2129" t="s">
        <v>1470</v>
      </c>
      <c r="G719" s="2128" t="s">
        <v>1874</v>
      </c>
      <c r="H719" s="2130">
        <v>45276</v>
      </c>
      <c r="I719" s="2131">
        <v>10523</v>
      </c>
      <c r="J719" s="2132" t="s">
        <v>1472</v>
      </c>
      <c r="K719" s="2133" t="s">
        <v>1882</v>
      </c>
      <c r="L719" s="2132">
        <v>132662628</v>
      </c>
      <c r="M719" s="2134" t="s">
        <v>1876</v>
      </c>
      <c r="N719" s="2135" t="s">
        <v>1877</v>
      </c>
      <c r="O719" s="2132">
        <v>1206010007</v>
      </c>
      <c r="P719" s="2134" t="s">
        <v>1476</v>
      </c>
      <c r="Q719" s="2136">
        <v>3304</v>
      </c>
      <c r="R719" s="271"/>
    </row>
    <row r="720" spans="1:18" ht="15.75" x14ac:dyDescent="0.25">
      <c r="A720" s="2128">
        <v>10</v>
      </c>
      <c r="B720" s="2128">
        <v>100</v>
      </c>
      <c r="C720" s="2128">
        <v>12</v>
      </c>
      <c r="D720" s="2129" t="s">
        <v>1469</v>
      </c>
      <c r="E720" s="2129" t="s">
        <v>483</v>
      </c>
      <c r="F720" s="2129" t="s">
        <v>1470</v>
      </c>
      <c r="G720" s="2128" t="s">
        <v>1874</v>
      </c>
      <c r="H720" s="2130">
        <v>45276</v>
      </c>
      <c r="I720" s="2131">
        <v>10524</v>
      </c>
      <c r="J720" s="2132" t="s">
        <v>1472</v>
      </c>
      <c r="K720" s="2133" t="s">
        <v>1882</v>
      </c>
      <c r="L720" s="2132">
        <v>132662628</v>
      </c>
      <c r="M720" s="2134" t="s">
        <v>1876</v>
      </c>
      <c r="N720" s="2135" t="s">
        <v>1877</v>
      </c>
      <c r="O720" s="2132">
        <v>1206010007</v>
      </c>
      <c r="P720" s="2134" t="s">
        <v>1476</v>
      </c>
      <c r="Q720" s="2136">
        <v>3304</v>
      </c>
      <c r="R720" s="271"/>
    </row>
    <row r="721" spans="1:18" ht="15.75" x14ac:dyDescent="0.25">
      <c r="A721" s="2128">
        <v>10</v>
      </c>
      <c r="B721" s="2128">
        <v>100</v>
      </c>
      <c r="C721" s="2128">
        <v>12</v>
      </c>
      <c r="D721" s="2129" t="s">
        <v>1469</v>
      </c>
      <c r="E721" s="2129" t="s">
        <v>483</v>
      </c>
      <c r="F721" s="2129" t="s">
        <v>1470</v>
      </c>
      <c r="G721" s="2128" t="s">
        <v>1874</v>
      </c>
      <c r="H721" s="2130">
        <v>45276</v>
      </c>
      <c r="I721" s="2131">
        <v>10528</v>
      </c>
      <c r="J721" s="2132" t="s">
        <v>1472</v>
      </c>
      <c r="K721" s="2133" t="s">
        <v>1882</v>
      </c>
      <c r="L721" s="2132">
        <v>132662628</v>
      </c>
      <c r="M721" s="2134" t="s">
        <v>1876</v>
      </c>
      <c r="N721" s="2135" t="s">
        <v>1877</v>
      </c>
      <c r="O721" s="2132">
        <v>1206010007</v>
      </c>
      <c r="P721" s="2134" t="s">
        <v>1476</v>
      </c>
      <c r="Q721" s="2136">
        <v>3304</v>
      </c>
      <c r="R721" s="271"/>
    </row>
    <row r="722" spans="1:18" ht="15.75" x14ac:dyDescent="0.25">
      <c r="A722" s="2128">
        <v>10</v>
      </c>
      <c r="B722" s="2128">
        <v>100</v>
      </c>
      <c r="C722" s="2128">
        <v>12</v>
      </c>
      <c r="D722" s="2129" t="s">
        <v>1469</v>
      </c>
      <c r="E722" s="2129" t="s">
        <v>483</v>
      </c>
      <c r="F722" s="2129" t="s">
        <v>1470</v>
      </c>
      <c r="G722" s="2128" t="s">
        <v>1874</v>
      </c>
      <c r="H722" s="2130">
        <v>45276</v>
      </c>
      <c r="I722" s="2131">
        <v>10529</v>
      </c>
      <c r="J722" s="2132" t="s">
        <v>1472</v>
      </c>
      <c r="K722" s="2133" t="s">
        <v>1882</v>
      </c>
      <c r="L722" s="2132">
        <v>132662628</v>
      </c>
      <c r="M722" s="2134" t="s">
        <v>1876</v>
      </c>
      <c r="N722" s="2135" t="s">
        <v>1877</v>
      </c>
      <c r="O722" s="2132">
        <v>1206010007</v>
      </c>
      <c r="P722" s="2134" t="s">
        <v>1476</v>
      </c>
      <c r="Q722" s="2136">
        <v>3304</v>
      </c>
      <c r="R722" s="271"/>
    </row>
    <row r="723" spans="1:18" ht="15.75" x14ac:dyDescent="0.25">
      <c r="A723" s="2128">
        <v>10</v>
      </c>
      <c r="B723" s="2128">
        <v>100</v>
      </c>
      <c r="C723" s="2128">
        <v>12</v>
      </c>
      <c r="D723" s="2129" t="s">
        <v>1469</v>
      </c>
      <c r="E723" s="2129" t="s">
        <v>483</v>
      </c>
      <c r="F723" s="2129" t="s">
        <v>1470</v>
      </c>
      <c r="G723" s="2128" t="s">
        <v>1883</v>
      </c>
      <c r="H723" s="2130">
        <v>45261</v>
      </c>
      <c r="I723" s="2141">
        <v>10462</v>
      </c>
      <c r="J723" s="2132" t="s">
        <v>1472</v>
      </c>
      <c r="K723" s="2133" t="s">
        <v>1884</v>
      </c>
      <c r="L723" s="2132">
        <v>131123171</v>
      </c>
      <c r="M723" s="2134" t="s">
        <v>1885</v>
      </c>
      <c r="N723" s="2135" t="s">
        <v>1886</v>
      </c>
      <c r="O723" s="2132">
        <v>1206010002</v>
      </c>
      <c r="P723" s="2134" t="s">
        <v>1476</v>
      </c>
      <c r="Q723" s="2142">
        <v>46964</v>
      </c>
      <c r="R723" s="271"/>
    </row>
    <row r="724" spans="1:18" ht="15.75" x14ac:dyDescent="0.25">
      <c r="A724" s="2128">
        <v>10</v>
      </c>
      <c r="B724" s="2128">
        <v>100</v>
      </c>
      <c r="C724" s="2128">
        <v>12</v>
      </c>
      <c r="D724" s="2129" t="s">
        <v>1469</v>
      </c>
      <c r="E724" s="2129" t="s">
        <v>483</v>
      </c>
      <c r="F724" s="2129" t="s">
        <v>1470</v>
      </c>
      <c r="G724" s="2128" t="s">
        <v>1471</v>
      </c>
      <c r="H724" s="2130">
        <v>45261</v>
      </c>
      <c r="I724" s="2141">
        <v>10460</v>
      </c>
      <c r="J724" s="2132" t="s">
        <v>1472</v>
      </c>
      <c r="K724" s="2133" t="s">
        <v>1887</v>
      </c>
      <c r="L724" s="2132">
        <v>131123171</v>
      </c>
      <c r="M724" s="2134" t="s">
        <v>1885</v>
      </c>
      <c r="N724" s="2135" t="s">
        <v>1886</v>
      </c>
      <c r="O724" s="2132">
        <v>1206010007</v>
      </c>
      <c r="P724" s="2134" t="s">
        <v>1476</v>
      </c>
      <c r="Q724" s="2142">
        <v>13334</v>
      </c>
      <c r="R724" s="271"/>
    </row>
    <row r="725" spans="1:18" ht="15.75" x14ac:dyDescent="0.25">
      <c r="A725" s="2128">
        <v>10</v>
      </c>
      <c r="B725" s="2128">
        <v>100</v>
      </c>
      <c r="C725" s="2128">
        <v>12</v>
      </c>
      <c r="D725" s="2129" t="s">
        <v>1469</v>
      </c>
      <c r="E725" s="2129" t="s">
        <v>483</v>
      </c>
      <c r="F725" s="2129" t="s">
        <v>1470</v>
      </c>
      <c r="G725" s="2128" t="s">
        <v>1471</v>
      </c>
      <c r="H725" s="2130">
        <v>45261</v>
      </c>
      <c r="I725" s="2141">
        <v>10461</v>
      </c>
      <c r="J725" s="2132" t="s">
        <v>1472</v>
      </c>
      <c r="K725" s="2133" t="s">
        <v>1887</v>
      </c>
      <c r="L725" s="2132">
        <v>131123171</v>
      </c>
      <c r="M725" s="2134" t="s">
        <v>1885</v>
      </c>
      <c r="N725" s="2135" t="s">
        <v>1886</v>
      </c>
      <c r="O725" s="2132">
        <v>1206010007</v>
      </c>
      <c r="P725" s="2134" t="s">
        <v>1476</v>
      </c>
      <c r="Q725" s="2142">
        <v>13334</v>
      </c>
      <c r="R725" s="271"/>
    </row>
    <row r="726" spans="1:18" ht="15.75" x14ac:dyDescent="0.25">
      <c r="A726" s="2128">
        <v>10</v>
      </c>
      <c r="B726" s="2128">
        <v>100</v>
      </c>
      <c r="C726" s="2128">
        <v>12</v>
      </c>
      <c r="D726" s="2129" t="s">
        <v>1469</v>
      </c>
      <c r="E726" s="2129" t="s">
        <v>483</v>
      </c>
      <c r="F726" s="2129" t="s">
        <v>1470</v>
      </c>
      <c r="G726" s="2128" t="s">
        <v>1471</v>
      </c>
      <c r="H726" s="2130">
        <v>45261</v>
      </c>
      <c r="I726" s="2141">
        <v>10571</v>
      </c>
      <c r="J726" s="2132" t="s">
        <v>1472</v>
      </c>
      <c r="K726" s="2133" t="s">
        <v>1888</v>
      </c>
      <c r="L726" s="2132">
        <v>131123171</v>
      </c>
      <c r="M726" s="2134" t="s">
        <v>1885</v>
      </c>
      <c r="N726" s="2135" t="s">
        <v>1886</v>
      </c>
      <c r="O726" s="2132">
        <v>1206010007</v>
      </c>
      <c r="P726" s="2134" t="s">
        <v>1476</v>
      </c>
      <c r="Q726" s="2142">
        <v>8083.3</v>
      </c>
      <c r="R726" s="271"/>
    </row>
    <row r="727" spans="1:18" ht="15.75" x14ac:dyDescent="0.25">
      <c r="A727" s="2128">
        <v>10</v>
      </c>
      <c r="B727" s="2128">
        <v>100</v>
      </c>
      <c r="C727" s="2128">
        <v>12</v>
      </c>
      <c r="D727" s="2129" t="s">
        <v>1469</v>
      </c>
      <c r="E727" s="2129" t="s">
        <v>483</v>
      </c>
      <c r="F727" s="2129" t="s">
        <v>1470</v>
      </c>
      <c r="G727" s="2128" t="s">
        <v>1471</v>
      </c>
      <c r="H727" s="2130">
        <v>45261</v>
      </c>
      <c r="I727" s="2141">
        <v>10570</v>
      </c>
      <c r="J727" s="2132" t="s">
        <v>1472</v>
      </c>
      <c r="K727" s="2133" t="s">
        <v>1889</v>
      </c>
      <c r="L727" s="2132">
        <v>131123171</v>
      </c>
      <c r="M727" s="2134" t="s">
        <v>1885</v>
      </c>
      <c r="N727" s="2135" t="s">
        <v>1886</v>
      </c>
      <c r="O727" s="2132">
        <v>1206010007</v>
      </c>
      <c r="P727" s="2134" t="s">
        <v>1476</v>
      </c>
      <c r="Q727" s="2142">
        <v>3039.68</v>
      </c>
      <c r="R727" s="271"/>
    </row>
    <row r="728" spans="1:18" ht="15.75" x14ac:dyDescent="0.25">
      <c r="A728" s="2128">
        <v>10</v>
      </c>
      <c r="B728" s="2128">
        <v>100</v>
      </c>
      <c r="C728" s="2128">
        <v>12</v>
      </c>
      <c r="D728" s="2129" t="s">
        <v>1469</v>
      </c>
      <c r="E728" s="2129" t="s">
        <v>483</v>
      </c>
      <c r="F728" s="2129" t="s">
        <v>1470</v>
      </c>
      <c r="G728" s="2128" t="s">
        <v>1471</v>
      </c>
      <c r="H728" s="2130">
        <v>45261</v>
      </c>
      <c r="I728" s="2141">
        <v>10463</v>
      </c>
      <c r="J728" s="2132" t="s">
        <v>1472</v>
      </c>
      <c r="K728" s="2133" t="s">
        <v>1890</v>
      </c>
      <c r="L728" s="2132">
        <v>131123171</v>
      </c>
      <c r="M728" s="2134" t="s">
        <v>1885</v>
      </c>
      <c r="N728" s="2135" t="s">
        <v>1886</v>
      </c>
      <c r="O728" s="2132">
        <v>1206010007</v>
      </c>
      <c r="P728" s="2134" t="s">
        <v>1476</v>
      </c>
      <c r="Q728" s="2142">
        <v>54516</v>
      </c>
      <c r="R728" s="271"/>
    </row>
    <row r="729" spans="1:18" ht="15.75" x14ac:dyDescent="0.25">
      <c r="A729" s="2128">
        <v>10</v>
      </c>
      <c r="B729" s="2128">
        <v>100</v>
      </c>
      <c r="C729" s="2128">
        <v>12</v>
      </c>
      <c r="D729" s="2129" t="s">
        <v>1469</v>
      </c>
      <c r="E729" s="2129" t="s">
        <v>483</v>
      </c>
      <c r="F729" s="2129" t="s">
        <v>1470</v>
      </c>
      <c r="G729" s="2128" t="s">
        <v>1471</v>
      </c>
      <c r="H729" s="2130">
        <v>45261</v>
      </c>
      <c r="I729" s="2141">
        <v>10464</v>
      </c>
      <c r="J729" s="2132" t="s">
        <v>1472</v>
      </c>
      <c r="K729" s="2133" t="s">
        <v>1891</v>
      </c>
      <c r="L729" s="2132">
        <v>131123171</v>
      </c>
      <c r="M729" s="2134" t="s">
        <v>1885</v>
      </c>
      <c r="N729" s="2135" t="s">
        <v>1886</v>
      </c>
      <c r="O729" s="2132">
        <v>1206010007</v>
      </c>
      <c r="P729" s="2134" t="s">
        <v>1476</v>
      </c>
      <c r="Q729" s="2142">
        <v>21004</v>
      </c>
      <c r="R729" s="271"/>
    </row>
    <row r="730" spans="1:18" ht="15.75" x14ac:dyDescent="0.25">
      <c r="A730" s="2128">
        <v>10</v>
      </c>
      <c r="B730" s="2128">
        <v>100</v>
      </c>
      <c r="C730" s="2128">
        <v>12</v>
      </c>
      <c r="D730" s="2129" t="s">
        <v>1469</v>
      </c>
      <c r="E730" s="2129" t="s">
        <v>483</v>
      </c>
      <c r="F730" s="2129" t="s">
        <v>1470</v>
      </c>
      <c r="G730" s="2128" t="s">
        <v>1892</v>
      </c>
      <c r="H730" s="2130">
        <v>44942</v>
      </c>
      <c r="I730" s="2131">
        <v>10484</v>
      </c>
      <c r="J730" s="2132" t="s">
        <v>1472</v>
      </c>
      <c r="K730" s="2133" t="s">
        <v>1893</v>
      </c>
      <c r="L730" s="2132">
        <v>130822672</v>
      </c>
      <c r="M730" s="2134" t="s">
        <v>1894</v>
      </c>
      <c r="N730" s="2135" t="s">
        <v>1895</v>
      </c>
      <c r="O730" s="2132">
        <v>1206010004</v>
      </c>
      <c r="P730" s="2134" t="s">
        <v>1476</v>
      </c>
      <c r="Q730" s="2136">
        <v>17789.990000000002</v>
      </c>
      <c r="R730" s="271"/>
    </row>
    <row r="731" spans="1:18" ht="15.75" x14ac:dyDescent="0.25">
      <c r="A731" s="2128">
        <v>10</v>
      </c>
      <c r="B731" s="2128">
        <v>100</v>
      </c>
      <c r="C731" s="2128">
        <v>12</v>
      </c>
      <c r="D731" s="2129" t="s">
        <v>1469</v>
      </c>
      <c r="E731" s="2129" t="s">
        <v>483</v>
      </c>
      <c r="F731" s="2129" t="s">
        <v>1470</v>
      </c>
      <c r="G731" s="2128" t="s">
        <v>1892</v>
      </c>
      <c r="H731" s="2130">
        <v>44942</v>
      </c>
      <c r="I731" s="2131">
        <v>10465</v>
      </c>
      <c r="J731" s="2132" t="s">
        <v>1472</v>
      </c>
      <c r="K731" s="2133" t="s">
        <v>1893</v>
      </c>
      <c r="L731" s="2132">
        <v>130822672</v>
      </c>
      <c r="M731" s="2134" t="s">
        <v>1894</v>
      </c>
      <c r="N731" s="2135" t="s">
        <v>1895</v>
      </c>
      <c r="O731" s="2132">
        <v>1206010004</v>
      </c>
      <c r="P731" s="2134" t="s">
        <v>1476</v>
      </c>
      <c r="Q731" s="2136">
        <v>17789.990000000002</v>
      </c>
      <c r="R731" s="271"/>
    </row>
    <row r="732" spans="1:18" ht="15.75" x14ac:dyDescent="0.25">
      <c r="A732" s="2128">
        <v>10</v>
      </c>
      <c r="B732" s="2128">
        <v>100</v>
      </c>
      <c r="C732" s="2128">
        <v>12</v>
      </c>
      <c r="D732" s="2129" t="s">
        <v>1469</v>
      </c>
      <c r="E732" s="2129" t="s">
        <v>483</v>
      </c>
      <c r="F732" s="2129" t="s">
        <v>1470</v>
      </c>
      <c r="G732" s="2128" t="s">
        <v>1892</v>
      </c>
      <c r="H732" s="2130">
        <v>44942</v>
      </c>
      <c r="I732" s="2131">
        <v>10466</v>
      </c>
      <c r="J732" s="2132" t="s">
        <v>1472</v>
      </c>
      <c r="K732" s="2133" t="s">
        <v>1893</v>
      </c>
      <c r="L732" s="2132">
        <v>130822672</v>
      </c>
      <c r="M732" s="2134" t="s">
        <v>1894</v>
      </c>
      <c r="N732" s="2135" t="s">
        <v>1895</v>
      </c>
      <c r="O732" s="2132">
        <v>1206010004</v>
      </c>
      <c r="P732" s="2134" t="s">
        <v>1476</v>
      </c>
      <c r="Q732" s="2136">
        <v>17789.990000000002</v>
      </c>
      <c r="R732" s="271"/>
    </row>
    <row r="733" spans="1:18" ht="15.75" x14ac:dyDescent="0.25">
      <c r="A733" s="2128">
        <v>10</v>
      </c>
      <c r="B733" s="2128">
        <v>100</v>
      </c>
      <c r="C733" s="2128">
        <v>12</v>
      </c>
      <c r="D733" s="2129" t="s">
        <v>1469</v>
      </c>
      <c r="E733" s="2129" t="s">
        <v>483</v>
      </c>
      <c r="F733" s="2129" t="s">
        <v>1470</v>
      </c>
      <c r="G733" s="2128" t="s">
        <v>1892</v>
      </c>
      <c r="H733" s="2130">
        <v>44942</v>
      </c>
      <c r="I733" s="2131">
        <v>10467</v>
      </c>
      <c r="J733" s="2132" t="s">
        <v>1472</v>
      </c>
      <c r="K733" s="2133" t="s">
        <v>1893</v>
      </c>
      <c r="L733" s="2132">
        <v>130822672</v>
      </c>
      <c r="M733" s="2134" t="s">
        <v>1894</v>
      </c>
      <c r="N733" s="2135" t="s">
        <v>1895</v>
      </c>
      <c r="O733" s="2132">
        <v>1206010004</v>
      </c>
      <c r="P733" s="2134" t="s">
        <v>1476</v>
      </c>
      <c r="Q733" s="2136">
        <v>17789.990000000002</v>
      </c>
      <c r="R733" s="271"/>
    </row>
    <row r="734" spans="1:18" ht="15.75" x14ac:dyDescent="0.25">
      <c r="A734" s="2128">
        <v>10</v>
      </c>
      <c r="B734" s="2128">
        <v>100</v>
      </c>
      <c r="C734" s="2128">
        <v>12</v>
      </c>
      <c r="D734" s="2129" t="s">
        <v>1469</v>
      </c>
      <c r="E734" s="2129" t="s">
        <v>483</v>
      </c>
      <c r="F734" s="2129" t="s">
        <v>1470</v>
      </c>
      <c r="G734" s="2128" t="s">
        <v>1892</v>
      </c>
      <c r="H734" s="2130">
        <v>44942</v>
      </c>
      <c r="I734" s="2131">
        <v>10468</v>
      </c>
      <c r="J734" s="2132" t="s">
        <v>1472</v>
      </c>
      <c r="K734" s="2133" t="s">
        <v>1893</v>
      </c>
      <c r="L734" s="2132">
        <v>130822672</v>
      </c>
      <c r="M734" s="2134" t="s">
        <v>1894</v>
      </c>
      <c r="N734" s="2135" t="s">
        <v>1895</v>
      </c>
      <c r="O734" s="2132">
        <v>1206010004</v>
      </c>
      <c r="P734" s="2134" t="s">
        <v>1476</v>
      </c>
      <c r="Q734" s="2136">
        <v>17789.990000000002</v>
      </c>
      <c r="R734" s="271"/>
    </row>
    <row r="735" spans="1:18" ht="15.75" x14ac:dyDescent="0.25">
      <c r="A735" s="2128">
        <v>10</v>
      </c>
      <c r="B735" s="2128">
        <v>100</v>
      </c>
      <c r="C735" s="2128">
        <v>12</v>
      </c>
      <c r="D735" s="2129" t="s">
        <v>1469</v>
      </c>
      <c r="E735" s="2129" t="s">
        <v>483</v>
      </c>
      <c r="F735" s="2129" t="s">
        <v>1470</v>
      </c>
      <c r="G735" s="2128" t="s">
        <v>1892</v>
      </c>
      <c r="H735" s="2130">
        <v>44942</v>
      </c>
      <c r="I735" s="2131">
        <v>10469</v>
      </c>
      <c r="J735" s="2132" t="s">
        <v>1472</v>
      </c>
      <c r="K735" s="2133" t="s">
        <v>1893</v>
      </c>
      <c r="L735" s="2132">
        <v>130822672</v>
      </c>
      <c r="M735" s="2134" t="s">
        <v>1894</v>
      </c>
      <c r="N735" s="2135" t="s">
        <v>1895</v>
      </c>
      <c r="O735" s="2132">
        <v>1206010004</v>
      </c>
      <c r="P735" s="2134" t="s">
        <v>1476</v>
      </c>
      <c r="Q735" s="2136">
        <v>17789.990000000002</v>
      </c>
      <c r="R735" s="271"/>
    </row>
    <row r="736" spans="1:18" ht="15.75" x14ac:dyDescent="0.25">
      <c r="A736" s="2128">
        <v>10</v>
      </c>
      <c r="B736" s="2128">
        <v>100</v>
      </c>
      <c r="C736" s="2128">
        <v>12</v>
      </c>
      <c r="D736" s="2129" t="s">
        <v>1469</v>
      </c>
      <c r="E736" s="2129" t="s">
        <v>483</v>
      </c>
      <c r="F736" s="2129" t="s">
        <v>1470</v>
      </c>
      <c r="G736" s="2128" t="s">
        <v>1892</v>
      </c>
      <c r="H736" s="2130">
        <v>44942</v>
      </c>
      <c r="I736" s="2131">
        <v>10470</v>
      </c>
      <c r="J736" s="2132" t="s">
        <v>1472</v>
      </c>
      <c r="K736" s="2133" t="s">
        <v>1893</v>
      </c>
      <c r="L736" s="2132">
        <v>130822672</v>
      </c>
      <c r="M736" s="2134" t="s">
        <v>1894</v>
      </c>
      <c r="N736" s="2135" t="s">
        <v>1895</v>
      </c>
      <c r="O736" s="2132">
        <v>1206010004</v>
      </c>
      <c r="P736" s="2134" t="s">
        <v>1476</v>
      </c>
      <c r="Q736" s="2136">
        <v>17789.990000000002</v>
      </c>
      <c r="R736" s="271"/>
    </row>
    <row r="737" spans="1:18" ht="15.75" x14ac:dyDescent="0.25">
      <c r="A737" s="2128">
        <v>10</v>
      </c>
      <c r="B737" s="2128">
        <v>100</v>
      </c>
      <c r="C737" s="2128">
        <v>12</v>
      </c>
      <c r="D737" s="2129" t="s">
        <v>1469</v>
      </c>
      <c r="E737" s="2129" t="s">
        <v>483</v>
      </c>
      <c r="F737" s="2129" t="s">
        <v>1470</v>
      </c>
      <c r="G737" s="2128" t="s">
        <v>1892</v>
      </c>
      <c r="H737" s="2130">
        <v>44942</v>
      </c>
      <c r="I737" s="2131">
        <v>10471</v>
      </c>
      <c r="J737" s="2132" t="s">
        <v>1472</v>
      </c>
      <c r="K737" s="2133" t="s">
        <v>1893</v>
      </c>
      <c r="L737" s="2132">
        <v>130822672</v>
      </c>
      <c r="M737" s="2134" t="s">
        <v>1894</v>
      </c>
      <c r="N737" s="2135" t="s">
        <v>1895</v>
      </c>
      <c r="O737" s="2132">
        <v>1206010004</v>
      </c>
      <c r="P737" s="2134" t="s">
        <v>1476</v>
      </c>
      <c r="Q737" s="2136">
        <v>17789.990000000002</v>
      </c>
      <c r="R737" s="271"/>
    </row>
    <row r="738" spans="1:18" ht="15.75" x14ac:dyDescent="0.25">
      <c r="A738" s="2128">
        <v>10</v>
      </c>
      <c r="B738" s="2128">
        <v>100</v>
      </c>
      <c r="C738" s="2128">
        <v>12</v>
      </c>
      <c r="D738" s="2129" t="s">
        <v>1469</v>
      </c>
      <c r="E738" s="2129" t="s">
        <v>483</v>
      </c>
      <c r="F738" s="2129" t="s">
        <v>1470</v>
      </c>
      <c r="G738" s="2128" t="s">
        <v>1892</v>
      </c>
      <c r="H738" s="2130">
        <v>44942</v>
      </c>
      <c r="I738" s="2131">
        <v>10472</v>
      </c>
      <c r="J738" s="2132" t="s">
        <v>1472</v>
      </c>
      <c r="K738" s="2133" t="s">
        <v>1893</v>
      </c>
      <c r="L738" s="2132">
        <v>130822672</v>
      </c>
      <c r="M738" s="2134" t="s">
        <v>1894</v>
      </c>
      <c r="N738" s="2135" t="s">
        <v>1895</v>
      </c>
      <c r="O738" s="2132">
        <v>1206010004</v>
      </c>
      <c r="P738" s="2134" t="s">
        <v>1476</v>
      </c>
      <c r="Q738" s="2136">
        <v>17789.990000000002</v>
      </c>
      <c r="R738" s="271"/>
    </row>
    <row r="739" spans="1:18" ht="15.75" x14ac:dyDescent="0.25">
      <c r="A739" s="2128">
        <v>10</v>
      </c>
      <c r="B739" s="2128">
        <v>100</v>
      </c>
      <c r="C739" s="2128">
        <v>12</v>
      </c>
      <c r="D739" s="2129" t="s">
        <v>1469</v>
      </c>
      <c r="E739" s="2129" t="s">
        <v>483</v>
      </c>
      <c r="F739" s="2129" t="s">
        <v>1470</v>
      </c>
      <c r="G739" s="2128" t="s">
        <v>1892</v>
      </c>
      <c r="H739" s="2130">
        <v>44942</v>
      </c>
      <c r="I739" s="2131">
        <v>10473</v>
      </c>
      <c r="J739" s="2132" t="s">
        <v>1472</v>
      </c>
      <c r="K739" s="2133" t="s">
        <v>1893</v>
      </c>
      <c r="L739" s="2132">
        <v>130822672</v>
      </c>
      <c r="M739" s="2134" t="s">
        <v>1894</v>
      </c>
      <c r="N739" s="2135" t="s">
        <v>1895</v>
      </c>
      <c r="O739" s="2132">
        <v>1206010004</v>
      </c>
      <c r="P739" s="2134" t="s">
        <v>1476</v>
      </c>
      <c r="Q739" s="2136">
        <v>17789.990000000002</v>
      </c>
      <c r="R739" s="271"/>
    </row>
    <row r="740" spans="1:18" ht="15.75" x14ac:dyDescent="0.25">
      <c r="A740" s="2128">
        <v>10</v>
      </c>
      <c r="B740" s="2128">
        <v>100</v>
      </c>
      <c r="C740" s="2128">
        <v>12</v>
      </c>
      <c r="D740" s="2129" t="s">
        <v>1469</v>
      </c>
      <c r="E740" s="2129" t="s">
        <v>483</v>
      </c>
      <c r="F740" s="2129" t="s">
        <v>1470</v>
      </c>
      <c r="G740" s="2128" t="s">
        <v>1892</v>
      </c>
      <c r="H740" s="2130">
        <v>44942</v>
      </c>
      <c r="I740" s="2131">
        <v>10474</v>
      </c>
      <c r="J740" s="2132" t="s">
        <v>1472</v>
      </c>
      <c r="K740" s="2133" t="s">
        <v>1893</v>
      </c>
      <c r="L740" s="2132">
        <v>130822672</v>
      </c>
      <c r="M740" s="2134" t="s">
        <v>1894</v>
      </c>
      <c r="N740" s="2135" t="s">
        <v>1895</v>
      </c>
      <c r="O740" s="2132">
        <v>1206010004</v>
      </c>
      <c r="P740" s="2134" t="s">
        <v>1476</v>
      </c>
      <c r="Q740" s="2136">
        <v>17789.990000000002</v>
      </c>
      <c r="R740" s="271"/>
    </row>
    <row r="741" spans="1:18" ht="15.75" x14ac:dyDescent="0.25">
      <c r="A741" s="2128">
        <v>10</v>
      </c>
      <c r="B741" s="2128">
        <v>100</v>
      </c>
      <c r="C741" s="2128">
        <v>12</v>
      </c>
      <c r="D741" s="2129" t="s">
        <v>1469</v>
      </c>
      <c r="E741" s="2129" t="s">
        <v>483</v>
      </c>
      <c r="F741" s="2129" t="s">
        <v>1470</v>
      </c>
      <c r="G741" s="2128" t="s">
        <v>1892</v>
      </c>
      <c r="H741" s="2130">
        <v>44942</v>
      </c>
      <c r="I741" s="2131">
        <v>10475</v>
      </c>
      <c r="J741" s="2132" t="s">
        <v>1472</v>
      </c>
      <c r="K741" s="2133" t="s">
        <v>1893</v>
      </c>
      <c r="L741" s="2132">
        <v>130822672</v>
      </c>
      <c r="M741" s="2134" t="s">
        <v>1894</v>
      </c>
      <c r="N741" s="2135" t="s">
        <v>1895</v>
      </c>
      <c r="O741" s="2132">
        <v>1206010004</v>
      </c>
      <c r="P741" s="2134" t="s">
        <v>1476</v>
      </c>
      <c r="Q741" s="2136">
        <v>17789.990000000002</v>
      </c>
      <c r="R741" s="271"/>
    </row>
    <row r="742" spans="1:18" ht="15.75" x14ac:dyDescent="0.25">
      <c r="A742" s="2128">
        <v>10</v>
      </c>
      <c r="B742" s="2128">
        <v>100</v>
      </c>
      <c r="C742" s="2128">
        <v>12</v>
      </c>
      <c r="D742" s="2129" t="s">
        <v>1469</v>
      </c>
      <c r="E742" s="2129" t="s">
        <v>483</v>
      </c>
      <c r="F742" s="2129" t="s">
        <v>1470</v>
      </c>
      <c r="G742" s="2128" t="s">
        <v>1892</v>
      </c>
      <c r="H742" s="2130">
        <v>44942</v>
      </c>
      <c r="I742" s="2131">
        <v>10476</v>
      </c>
      <c r="J742" s="2132" t="s">
        <v>1472</v>
      </c>
      <c r="K742" s="2133" t="s">
        <v>1893</v>
      </c>
      <c r="L742" s="2132">
        <v>130822672</v>
      </c>
      <c r="M742" s="2134" t="s">
        <v>1894</v>
      </c>
      <c r="N742" s="2135" t="s">
        <v>1895</v>
      </c>
      <c r="O742" s="2132">
        <v>1206010004</v>
      </c>
      <c r="P742" s="2134" t="s">
        <v>1476</v>
      </c>
      <c r="Q742" s="2136">
        <v>17789.990000000002</v>
      </c>
      <c r="R742" s="271"/>
    </row>
    <row r="743" spans="1:18" ht="15.75" x14ac:dyDescent="0.25">
      <c r="A743" s="2128">
        <v>10</v>
      </c>
      <c r="B743" s="2128">
        <v>100</v>
      </c>
      <c r="C743" s="2128">
        <v>12</v>
      </c>
      <c r="D743" s="2129" t="s">
        <v>1469</v>
      </c>
      <c r="E743" s="2129" t="s">
        <v>483</v>
      </c>
      <c r="F743" s="2129" t="s">
        <v>1470</v>
      </c>
      <c r="G743" s="2128" t="s">
        <v>1892</v>
      </c>
      <c r="H743" s="2130">
        <v>44942</v>
      </c>
      <c r="I743" s="2131">
        <v>10477</v>
      </c>
      <c r="J743" s="2132" t="s">
        <v>1472</v>
      </c>
      <c r="K743" s="2133" t="s">
        <v>1893</v>
      </c>
      <c r="L743" s="2132">
        <v>130822672</v>
      </c>
      <c r="M743" s="2134" t="s">
        <v>1894</v>
      </c>
      <c r="N743" s="2135" t="s">
        <v>1895</v>
      </c>
      <c r="O743" s="2132">
        <v>1206010004</v>
      </c>
      <c r="P743" s="2134" t="s">
        <v>1476</v>
      </c>
      <c r="Q743" s="2136">
        <v>17789.990000000002</v>
      </c>
      <c r="R743" s="271"/>
    </row>
    <row r="744" spans="1:18" ht="15.75" x14ac:dyDescent="0.25">
      <c r="A744" s="2128">
        <v>10</v>
      </c>
      <c r="B744" s="2128">
        <v>100</v>
      </c>
      <c r="C744" s="2128">
        <v>12</v>
      </c>
      <c r="D744" s="2129" t="s">
        <v>1469</v>
      </c>
      <c r="E744" s="2129" t="s">
        <v>483</v>
      </c>
      <c r="F744" s="2129" t="s">
        <v>1470</v>
      </c>
      <c r="G744" s="2128" t="s">
        <v>1892</v>
      </c>
      <c r="H744" s="2130">
        <v>44942</v>
      </c>
      <c r="I744" s="2131">
        <v>10478</v>
      </c>
      <c r="J744" s="2132" t="s">
        <v>1472</v>
      </c>
      <c r="K744" s="2133" t="s">
        <v>1893</v>
      </c>
      <c r="L744" s="2132">
        <v>130822672</v>
      </c>
      <c r="M744" s="2134" t="s">
        <v>1894</v>
      </c>
      <c r="N744" s="2135" t="s">
        <v>1895</v>
      </c>
      <c r="O744" s="2132">
        <v>1206010004</v>
      </c>
      <c r="P744" s="2134" t="s">
        <v>1476</v>
      </c>
      <c r="Q744" s="2136">
        <v>17789.990000000002</v>
      </c>
      <c r="R744" s="271"/>
    </row>
    <row r="745" spans="1:18" ht="15.75" x14ac:dyDescent="0.25">
      <c r="A745" s="2128">
        <v>10</v>
      </c>
      <c r="B745" s="2128">
        <v>100</v>
      </c>
      <c r="C745" s="2128">
        <v>12</v>
      </c>
      <c r="D745" s="2129" t="s">
        <v>1469</v>
      </c>
      <c r="E745" s="2129" t="s">
        <v>483</v>
      </c>
      <c r="F745" s="2129" t="s">
        <v>1470</v>
      </c>
      <c r="G745" s="2128" t="s">
        <v>1892</v>
      </c>
      <c r="H745" s="2130">
        <v>44942</v>
      </c>
      <c r="I745" s="2131">
        <v>10479</v>
      </c>
      <c r="J745" s="2132" t="s">
        <v>1472</v>
      </c>
      <c r="K745" s="2133" t="s">
        <v>1893</v>
      </c>
      <c r="L745" s="2132">
        <v>130822672</v>
      </c>
      <c r="M745" s="2134" t="s">
        <v>1894</v>
      </c>
      <c r="N745" s="2135" t="s">
        <v>1895</v>
      </c>
      <c r="O745" s="2132">
        <v>1206010004</v>
      </c>
      <c r="P745" s="2134" t="s">
        <v>1476</v>
      </c>
      <c r="Q745" s="2136">
        <v>17789.990000000002</v>
      </c>
      <c r="R745" s="271"/>
    </row>
    <row r="746" spans="1:18" ht="15.75" x14ac:dyDescent="0.25">
      <c r="A746" s="2128">
        <v>10</v>
      </c>
      <c r="B746" s="2128">
        <v>100</v>
      </c>
      <c r="C746" s="2128">
        <v>12</v>
      </c>
      <c r="D746" s="2129" t="s">
        <v>1469</v>
      </c>
      <c r="E746" s="2129" t="s">
        <v>483</v>
      </c>
      <c r="F746" s="2129" t="s">
        <v>1470</v>
      </c>
      <c r="G746" s="2128" t="s">
        <v>1892</v>
      </c>
      <c r="H746" s="2130">
        <v>44942</v>
      </c>
      <c r="I746" s="2131">
        <v>10480</v>
      </c>
      <c r="J746" s="2132" t="s">
        <v>1472</v>
      </c>
      <c r="K746" s="2133" t="s">
        <v>1893</v>
      </c>
      <c r="L746" s="2132">
        <v>130822672</v>
      </c>
      <c r="M746" s="2134" t="s">
        <v>1894</v>
      </c>
      <c r="N746" s="2135" t="s">
        <v>1895</v>
      </c>
      <c r="O746" s="2132">
        <v>1206010004</v>
      </c>
      <c r="P746" s="2134" t="s">
        <v>1476</v>
      </c>
      <c r="Q746" s="2136">
        <v>17789.990000000002</v>
      </c>
      <c r="R746" s="271"/>
    </row>
    <row r="747" spans="1:18" ht="15.75" x14ac:dyDescent="0.25">
      <c r="A747" s="2128">
        <v>10</v>
      </c>
      <c r="B747" s="2128">
        <v>100</v>
      </c>
      <c r="C747" s="2128">
        <v>12</v>
      </c>
      <c r="D747" s="2129" t="s">
        <v>1469</v>
      </c>
      <c r="E747" s="2129" t="s">
        <v>483</v>
      </c>
      <c r="F747" s="2129" t="s">
        <v>1470</v>
      </c>
      <c r="G747" s="2128" t="s">
        <v>1892</v>
      </c>
      <c r="H747" s="2130">
        <v>44942</v>
      </c>
      <c r="I747" s="2131">
        <v>10481</v>
      </c>
      <c r="J747" s="2132" t="s">
        <v>1472</v>
      </c>
      <c r="K747" s="2133" t="s">
        <v>1893</v>
      </c>
      <c r="L747" s="2132">
        <v>130822672</v>
      </c>
      <c r="M747" s="2134" t="s">
        <v>1894</v>
      </c>
      <c r="N747" s="2135" t="s">
        <v>1895</v>
      </c>
      <c r="O747" s="2132">
        <v>1206010004</v>
      </c>
      <c r="P747" s="2134" t="s">
        <v>1476</v>
      </c>
      <c r="Q747" s="2136">
        <v>17789.990000000002</v>
      </c>
      <c r="R747" s="271"/>
    </row>
    <row r="748" spans="1:18" ht="15.75" x14ac:dyDescent="0.25">
      <c r="A748" s="2128">
        <v>10</v>
      </c>
      <c r="B748" s="2128">
        <v>100</v>
      </c>
      <c r="C748" s="2128">
        <v>12</v>
      </c>
      <c r="D748" s="2129" t="s">
        <v>1469</v>
      </c>
      <c r="E748" s="2129" t="s">
        <v>483</v>
      </c>
      <c r="F748" s="2129" t="s">
        <v>1470</v>
      </c>
      <c r="G748" s="2128" t="s">
        <v>1892</v>
      </c>
      <c r="H748" s="2130">
        <v>44942</v>
      </c>
      <c r="I748" s="2131">
        <v>10482</v>
      </c>
      <c r="J748" s="2132" t="s">
        <v>1472</v>
      </c>
      <c r="K748" s="2133" t="s">
        <v>1893</v>
      </c>
      <c r="L748" s="2132">
        <v>130822672</v>
      </c>
      <c r="M748" s="2134" t="s">
        <v>1894</v>
      </c>
      <c r="N748" s="2135" t="s">
        <v>1895</v>
      </c>
      <c r="O748" s="2132">
        <v>1206010004</v>
      </c>
      <c r="P748" s="2134" t="s">
        <v>1476</v>
      </c>
      <c r="Q748" s="2136">
        <v>17789.990000000002</v>
      </c>
      <c r="R748" s="271"/>
    </row>
    <row r="749" spans="1:18" ht="15.75" x14ac:dyDescent="0.25">
      <c r="A749" s="2128">
        <v>10</v>
      </c>
      <c r="B749" s="2128">
        <v>100</v>
      </c>
      <c r="C749" s="2128">
        <v>12</v>
      </c>
      <c r="D749" s="2129" t="s">
        <v>1469</v>
      </c>
      <c r="E749" s="2129" t="s">
        <v>483</v>
      </c>
      <c r="F749" s="2129" t="s">
        <v>1470</v>
      </c>
      <c r="G749" s="2128" t="s">
        <v>1892</v>
      </c>
      <c r="H749" s="2130">
        <v>44942</v>
      </c>
      <c r="I749" s="2131">
        <v>10483</v>
      </c>
      <c r="J749" s="2132" t="s">
        <v>1472</v>
      </c>
      <c r="K749" s="2133" t="s">
        <v>1893</v>
      </c>
      <c r="L749" s="2132">
        <v>130822672</v>
      </c>
      <c r="M749" s="2134" t="s">
        <v>1894</v>
      </c>
      <c r="N749" s="2135" t="s">
        <v>1895</v>
      </c>
      <c r="O749" s="2132">
        <v>1206010004</v>
      </c>
      <c r="P749" s="2134" t="s">
        <v>1476</v>
      </c>
      <c r="Q749" s="2136">
        <v>17789.990000000002</v>
      </c>
      <c r="R749" s="271"/>
    </row>
    <row r="750" spans="1:18" ht="15.75" x14ac:dyDescent="0.25">
      <c r="A750" s="2128">
        <v>10</v>
      </c>
      <c r="B750" s="2128">
        <v>100</v>
      </c>
      <c r="C750" s="2128">
        <v>12</v>
      </c>
      <c r="D750" s="2129" t="s">
        <v>1469</v>
      </c>
      <c r="E750" s="2129" t="s">
        <v>483</v>
      </c>
      <c r="F750" s="2129" t="s">
        <v>1470</v>
      </c>
      <c r="G750" s="2128" t="s">
        <v>1892</v>
      </c>
      <c r="H750" s="2130">
        <v>44942</v>
      </c>
      <c r="I750" s="2131">
        <v>10485</v>
      </c>
      <c r="J750" s="2132" t="s">
        <v>1472</v>
      </c>
      <c r="K750" s="2133" t="s">
        <v>1893</v>
      </c>
      <c r="L750" s="2132">
        <v>130822672</v>
      </c>
      <c r="M750" s="2134" t="s">
        <v>1894</v>
      </c>
      <c r="N750" s="2135" t="s">
        <v>1895</v>
      </c>
      <c r="O750" s="2132">
        <v>1206010004</v>
      </c>
      <c r="P750" s="2134" t="s">
        <v>1476</v>
      </c>
      <c r="Q750" s="2136">
        <v>17789.990000000002</v>
      </c>
      <c r="R750" s="271"/>
    </row>
    <row r="751" spans="1:18" ht="15.75" x14ac:dyDescent="0.25">
      <c r="A751" s="2128">
        <v>10</v>
      </c>
      <c r="B751" s="2128">
        <v>100</v>
      </c>
      <c r="C751" s="2128">
        <v>12</v>
      </c>
      <c r="D751" s="2129" t="s">
        <v>1469</v>
      </c>
      <c r="E751" s="2129" t="s">
        <v>483</v>
      </c>
      <c r="F751" s="2129" t="s">
        <v>1470</v>
      </c>
      <c r="G751" s="2128" t="s">
        <v>1892</v>
      </c>
      <c r="H751" s="2130">
        <v>44942</v>
      </c>
      <c r="I751" s="2131">
        <v>10486</v>
      </c>
      <c r="J751" s="2132" t="s">
        <v>1472</v>
      </c>
      <c r="K751" s="2133" t="s">
        <v>1893</v>
      </c>
      <c r="L751" s="2132">
        <v>130822672</v>
      </c>
      <c r="M751" s="2134" t="s">
        <v>1894</v>
      </c>
      <c r="N751" s="2135" t="s">
        <v>1895</v>
      </c>
      <c r="O751" s="2132">
        <v>1206010004</v>
      </c>
      <c r="P751" s="2134" t="s">
        <v>1476</v>
      </c>
      <c r="Q751" s="2136">
        <v>17789.990000000002</v>
      </c>
      <c r="R751" s="271"/>
    </row>
    <row r="752" spans="1:18" ht="15.75" x14ac:dyDescent="0.25">
      <c r="A752" s="2128">
        <v>10</v>
      </c>
      <c r="B752" s="2128">
        <v>100</v>
      </c>
      <c r="C752" s="2128">
        <v>12</v>
      </c>
      <c r="D752" s="2129" t="s">
        <v>1469</v>
      </c>
      <c r="E752" s="2129" t="s">
        <v>483</v>
      </c>
      <c r="F752" s="2129" t="s">
        <v>1470</v>
      </c>
      <c r="G752" s="2128" t="s">
        <v>1892</v>
      </c>
      <c r="H752" s="2130">
        <v>44942</v>
      </c>
      <c r="I752" s="2131">
        <v>10487</v>
      </c>
      <c r="J752" s="2132" t="s">
        <v>1472</v>
      </c>
      <c r="K752" s="2133" t="s">
        <v>1893</v>
      </c>
      <c r="L752" s="2132">
        <v>130822672</v>
      </c>
      <c r="M752" s="2134" t="s">
        <v>1894</v>
      </c>
      <c r="N752" s="2135" t="s">
        <v>1895</v>
      </c>
      <c r="O752" s="2132">
        <v>1206010004</v>
      </c>
      <c r="P752" s="2134" t="s">
        <v>1476</v>
      </c>
      <c r="Q752" s="2136">
        <v>17789.990000000002</v>
      </c>
      <c r="R752" s="271"/>
    </row>
    <row r="753" spans="1:18" ht="15.75" x14ac:dyDescent="0.25">
      <c r="A753" s="2128">
        <v>10</v>
      </c>
      <c r="B753" s="2128">
        <v>100</v>
      </c>
      <c r="C753" s="2128">
        <v>12</v>
      </c>
      <c r="D753" s="2129" t="s">
        <v>1469</v>
      </c>
      <c r="E753" s="2129" t="s">
        <v>483</v>
      </c>
      <c r="F753" s="2129" t="s">
        <v>1470</v>
      </c>
      <c r="G753" s="2128" t="s">
        <v>1892</v>
      </c>
      <c r="H753" s="2130">
        <v>44942</v>
      </c>
      <c r="I753" s="2131">
        <v>10488</v>
      </c>
      <c r="J753" s="2132" t="s">
        <v>1472</v>
      </c>
      <c r="K753" s="2133" t="s">
        <v>1893</v>
      </c>
      <c r="L753" s="2132">
        <v>130822672</v>
      </c>
      <c r="M753" s="2134" t="s">
        <v>1894</v>
      </c>
      <c r="N753" s="2135" t="s">
        <v>1895</v>
      </c>
      <c r="O753" s="2132">
        <v>1206010004</v>
      </c>
      <c r="P753" s="2134" t="s">
        <v>1476</v>
      </c>
      <c r="Q753" s="2136">
        <v>17789.990000000002</v>
      </c>
      <c r="R753" s="271"/>
    </row>
    <row r="754" spans="1:18" ht="15.75" x14ac:dyDescent="0.25">
      <c r="A754" s="2128">
        <v>10</v>
      </c>
      <c r="B754" s="2128">
        <v>100</v>
      </c>
      <c r="C754" s="2128">
        <v>12</v>
      </c>
      <c r="D754" s="2129" t="s">
        <v>1469</v>
      </c>
      <c r="E754" s="2129" t="s">
        <v>483</v>
      </c>
      <c r="F754" s="2129" t="s">
        <v>1470</v>
      </c>
      <c r="G754" s="2128" t="s">
        <v>1892</v>
      </c>
      <c r="H754" s="2130">
        <v>44942</v>
      </c>
      <c r="I754" s="2131">
        <v>10489</v>
      </c>
      <c r="J754" s="2132" t="s">
        <v>1472</v>
      </c>
      <c r="K754" s="2133" t="s">
        <v>1893</v>
      </c>
      <c r="L754" s="2132">
        <v>130822672</v>
      </c>
      <c r="M754" s="2134" t="s">
        <v>1894</v>
      </c>
      <c r="N754" s="2135" t="s">
        <v>1895</v>
      </c>
      <c r="O754" s="2132">
        <v>1206010004</v>
      </c>
      <c r="P754" s="2134" t="s">
        <v>1476</v>
      </c>
      <c r="Q754" s="2136">
        <v>17789.990000000002</v>
      </c>
      <c r="R754" s="271"/>
    </row>
    <row r="755" spans="1:18" ht="15.75" x14ac:dyDescent="0.25">
      <c r="A755" s="2128">
        <v>10</v>
      </c>
      <c r="B755" s="2128">
        <v>100</v>
      </c>
      <c r="C755" s="2128">
        <v>12</v>
      </c>
      <c r="D755" s="2129" t="s">
        <v>1469</v>
      </c>
      <c r="E755" s="2129" t="s">
        <v>483</v>
      </c>
      <c r="F755" s="2129" t="s">
        <v>1470</v>
      </c>
      <c r="G755" s="2128" t="s">
        <v>1892</v>
      </c>
      <c r="H755" s="2130">
        <v>44942</v>
      </c>
      <c r="I755" s="2131">
        <v>10490</v>
      </c>
      <c r="J755" s="2132" t="s">
        <v>1472</v>
      </c>
      <c r="K755" s="2133" t="s">
        <v>1896</v>
      </c>
      <c r="L755" s="2132">
        <v>130822672</v>
      </c>
      <c r="M755" s="2134" t="s">
        <v>1894</v>
      </c>
      <c r="N755" s="2135" t="s">
        <v>1895</v>
      </c>
      <c r="O755" s="2132">
        <v>1206010004</v>
      </c>
      <c r="P755" s="2134" t="s">
        <v>1476</v>
      </c>
      <c r="Q755" s="2136">
        <v>25000.01</v>
      </c>
      <c r="R755" s="271"/>
    </row>
    <row r="756" spans="1:18" ht="15.75" x14ac:dyDescent="0.25">
      <c r="A756" s="2128">
        <v>10</v>
      </c>
      <c r="B756" s="2128">
        <v>100</v>
      </c>
      <c r="C756" s="2128">
        <v>12</v>
      </c>
      <c r="D756" s="2129" t="s">
        <v>1469</v>
      </c>
      <c r="E756" s="2129" t="s">
        <v>483</v>
      </c>
      <c r="F756" s="2129" t="s">
        <v>1470</v>
      </c>
      <c r="G756" s="2128" t="s">
        <v>1892</v>
      </c>
      <c r="H756" s="2130">
        <v>44942</v>
      </c>
      <c r="I756" s="2131">
        <v>10491</v>
      </c>
      <c r="J756" s="2132" t="s">
        <v>1472</v>
      </c>
      <c r="K756" s="2133" t="s">
        <v>1896</v>
      </c>
      <c r="L756" s="2132">
        <v>130822672</v>
      </c>
      <c r="M756" s="2134" t="s">
        <v>1894</v>
      </c>
      <c r="N756" s="2135" t="s">
        <v>1895</v>
      </c>
      <c r="O756" s="2132">
        <v>1206010004</v>
      </c>
      <c r="P756" s="2134" t="s">
        <v>1476</v>
      </c>
      <c r="Q756" s="2136">
        <v>25000.01</v>
      </c>
      <c r="R756" s="271"/>
    </row>
    <row r="757" spans="1:18" ht="15.75" x14ac:dyDescent="0.25">
      <c r="A757" s="2128">
        <v>10</v>
      </c>
      <c r="B757" s="2128">
        <v>100</v>
      </c>
      <c r="C757" s="2128">
        <v>12</v>
      </c>
      <c r="D757" s="2129" t="s">
        <v>1469</v>
      </c>
      <c r="E757" s="2129" t="s">
        <v>483</v>
      </c>
      <c r="F757" s="2129" t="s">
        <v>1470</v>
      </c>
      <c r="G757" s="2128" t="s">
        <v>1892</v>
      </c>
      <c r="H757" s="2130">
        <v>44942</v>
      </c>
      <c r="I757" s="2131">
        <v>10492</v>
      </c>
      <c r="J757" s="2132" t="s">
        <v>1472</v>
      </c>
      <c r="K757" s="2133" t="s">
        <v>1896</v>
      </c>
      <c r="L757" s="2132">
        <v>130822672</v>
      </c>
      <c r="M757" s="2134" t="s">
        <v>1894</v>
      </c>
      <c r="N757" s="2135" t="s">
        <v>1895</v>
      </c>
      <c r="O757" s="2132">
        <v>1206010004</v>
      </c>
      <c r="P757" s="2134" t="s">
        <v>1476</v>
      </c>
      <c r="Q757" s="2136">
        <v>25000.01</v>
      </c>
      <c r="R757" s="271"/>
    </row>
    <row r="758" spans="1:18" ht="15.75" x14ac:dyDescent="0.25">
      <c r="A758" s="2128">
        <v>10</v>
      </c>
      <c r="B758" s="2128">
        <v>100</v>
      </c>
      <c r="C758" s="2128">
        <v>12</v>
      </c>
      <c r="D758" s="2129" t="s">
        <v>1469</v>
      </c>
      <c r="E758" s="2129" t="s">
        <v>483</v>
      </c>
      <c r="F758" s="2129" t="s">
        <v>1470</v>
      </c>
      <c r="G758" s="2128" t="s">
        <v>1892</v>
      </c>
      <c r="H758" s="2130">
        <v>44942</v>
      </c>
      <c r="I758" s="2131">
        <v>10493</v>
      </c>
      <c r="J758" s="2132" t="s">
        <v>1472</v>
      </c>
      <c r="K758" s="2133" t="s">
        <v>1896</v>
      </c>
      <c r="L758" s="2132">
        <v>130822672</v>
      </c>
      <c r="M758" s="2134" t="s">
        <v>1894</v>
      </c>
      <c r="N758" s="2135" t="s">
        <v>1895</v>
      </c>
      <c r="O758" s="2132">
        <v>1206010004</v>
      </c>
      <c r="P758" s="2134" t="s">
        <v>1476</v>
      </c>
      <c r="Q758" s="2136">
        <v>25000.01</v>
      </c>
      <c r="R758" s="271"/>
    </row>
    <row r="759" spans="1:18" ht="15.75" x14ac:dyDescent="0.25">
      <c r="A759" s="2128">
        <v>10</v>
      </c>
      <c r="B759" s="2128">
        <v>100</v>
      </c>
      <c r="C759" s="2128">
        <v>12</v>
      </c>
      <c r="D759" s="2129" t="s">
        <v>1469</v>
      </c>
      <c r="E759" s="2129" t="s">
        <v>483</v>
      </c>
      <c r="F759" s="2129" t="s">
        <v>1470</v>
      </c>
      <c r="G759" s="2128" t="s">
        <v>1892</v>
      </c>
      <c r="H759" s="2130">
        <v>44942</v>
      </c>
      <c r="I759" s="2131">
        <v>10494</v>
      </c>
      <c r="J759" s="2132" t="s">
        <v>1472</v>
      </c>
      <c r="K759" s="2133" t="s">
        <v>1896</v>
      </c>
      <c r="L759" s="2132">
        <v>130822672</v>
      </c>
      <c r="M759" s="2134" t="s">
        <v>1894</v>
      </c>
      <c r="N759" s="2135" t="s">
        <v>1895</v>
      </c>
      <c r="O759" s="2132">
        <v>1206010004</v>
      </c>
      <c r="P759" s="2134" t="s">
        <v>1476</v>
      </c>
      <c r="Q759" s="2136">
        <v>25000.01</v>
      </c>
      <c r="R759" s="271"/>
    </row>
    <row r="760" spans="1:18" ht="15.75" x14ac:dyDescent="0.25">
      <c r="A760" s="2128">
        <v>10</v>
      </c>
      <c r="B760" s="2128">
        <v>100</v>
      </c>
      <c r="C760" s="2128">
        <v>12</v>
      </c>
      <c r="D760" s="2129" t="s">
        <v>1469</v>
      </c>
      <c r="E760" s="2129" t="s">
        <v>483</v>
      </c>
      <c r="F760" s="2129" t="s">
        <v>1470</v>
      </c>
      <c r="G760" s="2128" t="s">
        <v>1892</v>
      </c>
      <c r="H760" s="2130">
        <v>44942</v>
      </c>
      <c r="I760" s="2131">
        <v>10495</v>
      </c>
      <c r="J760" s="2132" t="s">
        <v>1472</v>
      </c>
      <c r="K760" s="2133" t="s">
        <v>1896</v>
      </c>
      <c r="L760" s="2132">
        <v>130822672</v>
      </c>
      <c r="M760" s="2134" t="s">
        <v>1894</v>
      </c>
      <c r="N760" s="2135" t="s">
        <v>1895</v>
      </c>
      <c r="O760" s="2132">
        <v>1206010004</v>
      </c>
      <c r="P760" s="2134" t="s">
        <v>1476</v>
      </c>
      <c r="Q760" s="2136">
        <v>25000.01</v>
      </c>
      <c r="R760" s="271"/>
    </row>
    <row r="761" spans="1:18" ht="15.75" x14ac:dyDescent="0.25">
      <c r="A761" s="2128">
        <v>10</v>
      </c>
      <c r="B761" s="2128">
        <v>100</v>
      </c>
      <c r="C761" s="2128">
        <v>12</v>
      </c>
      <c r="D761" s="2129" t="s">
        <v>1469</v>
      </c>
      <c r="E761" s="2129" t="s">
        <v>483</v>
      </c>
      <c r="F761" s="2129" t="s">
        <v>1470</v>
      </c>
      <c r="G761" s="2128" t="s">
        <v>1892</v>
      </c>
      <c r="H761" s="2130">
        <v>44942</v>
      </c>
      <c r="I761" s="2131">
        <v>10496</v>
      </c>
      <c r="J761" s="2132" t="s">
        <v>1472</v>
      </c>
      <c r="K761" s="2133" t="s">
        <v>1896</v>
      </c>
      <c r="L761" s="2132">
        <v>130822672</v>
      </c>
      <c r="M761" s="2134" t="s">
        <v>1894</v>
      </c>
      <c r="N761" s="2135" t="s">
        <v>1895</v>
      </c>
      <c r="O761" s="2132">
        <v>1206010004</v>
      </c>
      <c r="P761" s="2134" t="s">
        <v>1476</v>
      </c>
      <c r="Q761" s="2136">
        <v>25000.01</v>
      </c>
      <c r="R761" s="271"/>
    </row>
    <row r="762" spans="1:18" ht="15.75" x14ac:dyDescent="0.25">
      <c r="A762" s="2128">
        <v>10</v>
      </c>
      <c r="B762" s="2128">
        <v>100</v>
      </c>
      <c r="C762" s="2128">
        <v>12</v>
      </c>
      <c r="D762" s="2129" t="s">
        <v>1469</v>
      </c>
      <c r="E762" s="2129" t="s">
        <v>483</v>
      </c>
      <c r="F762" s="2129" t="s">
        <v>1470</v>
      </c>
      <c r="G762" s="2128" t="s">
        <v>1892</v>
      </c>
      <c r="H762" s="2130">
        <v>44942</v>
      </c>
      <c r="I762" s="2131">
        <v>10497</v>
      </c>
      <c r="J762" s="2132" t="s">
        <v>1472</v>
      </c>
      <c r="K762" s="2133" t="s">
        <v>1896</v>
      </c>
      <c r="L762" s="2132">
        <v>130822672</v>
      </c>
      <c r="M762" s="2134" t="s">
        <v>1894</v>
      </c>
      <c r="N762" s="2135" t="s">
        <v>1895</v>
      </c>
      <c r="O762" s="2132">
        <v>1206010004</v>
      </c>
      <c r="P762" s="2134" t="s">
        <v>1476</v>
      </c>
      <c r="Q762" s="2136">
        <v>25000.01</v>
      </c>
      <c r="R762" s="271"/>
    </row>
    <row r="763" spans="1:18" ht="15.75" x14ac:dyDescent="0.25">
      <c r="A763" s="2128">
        <v>10</v>
      </c>
      <c r="B763" s="2128">
        <v>100</v>
      </c>
      <c r="C763" s="2128">
        <v>12</v>
      </c>
      <c r="D763" s="2129" t="s">
        <v>1469</v>
      </c>
      <c r="E763" s="2129" t="s">
        <v>483</v>
      </c>
      <c r="F763" s="2129" t="s">
        <v>1470</v>
      </c>
      <c r="G763" s="2128" t="s">
        <v>1892</v>
      </c>
      <c r="H763" s="2130">
        <v>44942</v>
      </c>
      <c r="I763" s="2131">
        <v>10498</v>
      </c>
      <c r="J763" s="2132" t="s">
        <v>1472</v>
      </c>
      <c r="K763" s="2133" t="s">
        <v>1896</v>
      </c>
      <c r="L763" s="2132">
        <v>130822672</v>
      </c>
      <c r="M763" s="2134" t="s">
        <v>1894</v>
      </c>
      <c r="N763" s="2135" t="s">
        <v>1895</v>
      </c>
      <c r="O763" s="2132">
        <v>1206010004</v>
      </c>
      <c r="P763" s="2134" t="s">
        <v>1476</v>
      </c>
      <c r="Q763" s="2136">
        <v>25000.01</v>
      </c>
      <c r="R763" s="271"/>
    </row>
    <row r="764" spans="1:18" ht="15.75" x14ac:dyDescent="0.25">
      <c r="A764" s="2128">
        <v>10</v>
      </c>
      <c r="B764" s="2128">
        <v>100</v>
      </c>
      <c r="C764" s="2128">
        <v>12</v>
      </c>
      <c r="D764" s="2129" t="s">
        <v>1469</v>
      </c>
      <c r="E764" s="2129" t="s">
        <v>483</v>
      </c>
      <c r="F764" s="2129" t="s">
        <v>1470</v>
      </c>
      <c r="G764" s="2128" t="s">
        <v>1892</v>
      </c>
      <c r="H764" s="2130">
        <v>44942</v>
      </c>
      <c r="I764" s="2131">
        <v>10499</v>
      </c>
      <c r="J764" s="2132" t="s">
        <v>1472</v>
      </c>
      <c r="K764" s="2133" t="s">
        <v>1896</v>
      </c>
      <c r="L764" s="2132">
        <v>130822672</v>
      </c>
      <c r="M764" s="2134" t="s">
        <v>1894</v>
      </c>
      <c r="N764" s="2135" t="s">
        <v>1895</v>
      </c>
      <c r="O764" s="2132">
        <v>1206010004</v>
      </c>
      <c r="P764" s="2134" t="s">
        <v>1476</v>
      </c>
      <c r="Q764" s="2136">
        <v>25000.01</v>
      </c>
      <c r="R764" s="271"/>
    </row>
    <row r="765" spans="1:18" ht="15.75" x14ac:dyDescent="0.25">
      <c r="A765" s="2128">
        <v>10</v>
      </c>
      <c r="B765" s="2128">
        <v>100</v>
      </c>
      <c r="C765" s="2128">
        <v>12</v>
      </c>
      <c r="D765" s="2129" t="s">
        <v>1469</v>
      </c>
      <c r="E765" s="2129" t="s">
        <v>483</v>
      </c>
      <c r="F765" s="2129" t="s">
        <v>1470</v>
      </c>
      <c r="G765" s="2128" t="s">
        <v>1892</v>
      </c>
      <c r="H765" s="2130">
        <v>44942</v>
      </c>
      <c r="I765" s="2131">
        <v>10500</v>
      </c>
      <c r="J765" s="2132" t="s">
        <v>1472</v>
      </c>
      <c r="K765" s="2133" t="s">
        <v>1896</v>
      </c>
      <c r="L765" s="2132">
        <v>130822672</v>
      </c>
      <c r="M765" s="2134" t="s">
        <v>1894</v>
      </c>
      <c r="N765" s="2135" t="s">
        <v>1895</v>
      </c>
      <c r="O765" s="2132">
        <v>1206010004</v>
      </c>
      <c r="P765" s="2134" t="s">
        <v>1476</v>
      </c>
      <c r="Q765" s="2136">
        <v>25000.01</v>
      </c>
      <c r="R765" s="271"/>
    </row>
    <row r="766" spans="1:18" ht="15.75" x14ac:dyDescent="0.25">
      <c r="A766" s="2128">
        <v>10</v>
      </c>
      <c r="B766" s="2128">
        <v>100</v>
      </c>
      <c r="C766" s="2128">
        <v>12</v>
      </c>
      <c r="D766" s="2129" t="s">
        <v>1469</v>
      </c>
      <c r="E766" s="2129" t="s">
        <v>483</v>
      </c>
      <c r="F766" s="2129" t="s">
        <v>1470</v>
      </c>
      <c r="G766" s="2128" t="s">
        <v>1892</v>
      </c>
      <c r="H766" s="2130">
        <v>44942</v>
      </c>
      <c r="I766" s="2131">
        <v>10501</v>
      </c>
      <c r="J766" s="2132" t="s">
        <v>1472</v>
      </c>
      <c r="K766" s="2133" t="s">
        <v>1896</v>
      </c>
      <c r="L766" s="2132">
        <v>130822672</v>
      </c>
      <c r="M766" s="2134" t="s">
        <v>1894</v>
      </c>
      <c r="N766" s="2135" t="s">
        <v>1895</v>
      </c>
      <c r="O766" s="2132">
        <v>1206010004</v>
      </c>
      <c r="P766" s="2134" t="s">
        <v>1476</v>
      </c>
      <c r="Q766" s="2136">
        <v>25000.01</v>
      </c>
      <c r="R766" s="271"/>
    </row>
    <row r="767" spans="1:18" ht="15.75" x14ac:dyDescent="0.25">
      <c r="A767" s="2128">
        <v>10</v>
      </c>
      <c r="B767" s="2128">
        <v>100</v>
      </c>
      <c r="C767" s="2128">
        <v>12</v>
      </c>
      <c r="D767" s="2129" t="s">
        <v>1469</v>
      </c>
      <c r="E767" s="2129" t="s">
        <v>483</v>
      </c>
      <c r="F767" s="2129" t="s">
        <v>1470</v>
      </c>
      <c r="G767" s="2128" t="s">
        <v>1892</v>
      </c>
      <c r="H767" s="2130">
        <v>44942</v>
      </c>
      <c r="I767" s="2131">
        <v>10502</v>
      </c>
      <c r="J767" s="2132" t="s">
        <v>1472</v>
      </c>
      <c r="K767" s="2133" t="s">
        <v>1896</v>
      </c>
      <c r="L767" s="2132">
        <v>130822672</v>
      </c>
      <c r="M767" s="2134" t="s">
        <v>1894</v>
      </c>
      <c r="N767" s="2135" t="s">
        <v>1895</v>
      </c>
      <c r="O767" s="2132">
        <v>1206010004</v>
      </c>
      <c r="P767" s="2134" t="s">
        <v>1476</v>
      </c>
      <c r="Q767" s="2136">
        <v>25000.01</v>
      </c>
      <c r="R767" s="271"/>
    </row>
    <row r="768" spans="1:18" ht="15.75" x14ac:dyDescent="0.25">
      <c r="A768" s="2128">
        <v>10</v>
      </c>
      <c r="B768" s="2128">
        <v>100</v>
      </c>
      <c r="C768" s="2128">
        <v>12</v>
      </c>
      <c r="D768" s="2129" t="s">
        <v>1469</v>
      </c>
      <c r="E768" s="2129" t="s">
        <v>483</v>
      </c>
      <c r="F768" s="2129" t="s">
        <v>1470</v>
      </c>
      <c r="G768" s="2128" t="s">
        <v>1892</v>
      </c>
      <c r="H768" s="2130">
        <v>44942</v>
      </c>
      <c r="I768" s="2131">
        <v>10503</v>
      </c>
      <c r="J768" s="2132" t="s">
        <v>1472</v>
      </c>
      <c r="K768" s="2133" t="s">
        <v>1896</v>
      </c>
      <c r="L768" s="2132">
        <v>130822672</v>
      </c>
      <c r="M768" s="2134" t="s">
        <v>1894</v>
      </c>
      <c r="N768" s="2135" t="s">
        <v>1895</v>
      </c>
      <c r="O768" s="2132">
        <v>1206010004</v>
      </c>
      <c r="P768" s="2134" t="s">
        <v>1476</v>
      </c>
      <c r="Q768" s="2136">
        <v>25000.01</v>
      </c>
      <c r="R768" s="271"/>
    </row>
    <row r="769" spans="1:18" ht="15.75" x14ac:dyDescent="0.25">
      <c r="A769" s="2128">
        <v>10</v>
      </c>
      <c r="B769" s="2128">
        <v>100</v>
      </c>
      <c r="C769" s="2128">
        <v>12</v>
      </c>
      <c r="D769" s="2129" t="s">
        <v>1469</v>
      </c>
      <c r="E769" s="2129" t="s">
        <v>483</v>
      </c>
      <c r="F769" s="2129" t="s">
        <v>1470</v>
      </c>
      <c r="G769" s="2128" t="s">
        <v>1892</v>
      </c>
      <c r="H769" s="2130">
        <v>44942</v>
      </c>
      <c r="I769" s="2131">
        <v>10504</v>
      </c>
      <c r="J769" s="2132" t="s">
        <v>1472</v>
      </c>
      <c r="K769" s="2133" t="s">
        <v>1896</v>
      </c>
      <c r="L769" s="2132">
        <v>130822672</v>
      </c>
      <c r="M769" s="2134" t="s">
        <v>1894</v>
      </c>
      <c r="N769" s="2135" t="s">
        <v>1895</v>
      </c>
      <c r="O769" s="2132">
        <v>1206010004</v>
      </c>
      <c r="P769" s="2134" t="s">
        <v>1476</v>
      </c>
      <c r="Q769" s="2136">
        <v>25000.01</v>
      </c>
      <c r="R769" s="271"/>
    </row>
    <row r="770" spans="1:18" ht="15.75" x14ac:dyDescent="0.25">
      <c r="A770" s="2128">
        <v>10</v>
      </c>
      <c r="B770" s="2128">
        <v>100</v>
      </c>
      <c r="C770" s="2128">
        <v>12</v>
      </c>
      <c r="D770" s="2129" t="s">
        <v>1469</v>
      </c>
      <c r="E770" s="2129" t="s">
        <v>483</v>
      </c>
      <c r="F770" s="2129" t="s">
        <v>1470</v>
      </c>
      <c r="G770" s="2128" t="s">
        <v>1892</v>
      </c>
      <c r="H770" s="2130">
        <v>44942</v>
      </c>
      <c r="I770" s="2131">
        <v>10505</v>
      </c>
      <c r="J770" s="2132" t="s">
        <v>1472</v>
      </c>
      <c r="K770" s="2133" t="s">
        <v>1896</v>
      </c>
      <c r="L770" s="2132">
        <v>130822672</v>
      </c>
      <c r="M770" s="2134" t="s">
        <v>1894</v>
      </c>
      <c r="N770" s="2135" t="s">
        <v>1895</v>
      </c>
      <c r="O770" s="2132">
        <v>1206010004</v>
      </c>
      <c r="P770" s="2134" t="s">
        <v>1476</v>
      </c>
      <c r="Q770" s="2136">
        <v>25000.01</v>
      </c>
      <c r="R770" s="271"/>
    </row>
    <row r="771" spans="1:18" ht="15.75" x14ac:dyDescent="0.25">
      <c r="A771" s="2128">
        <v>10</v>
      </c>
      <c r="B771" s="2128">
        <v>100</v>
      </c>
      <c r="C771" s="2128">
        <v>12</v>
      </c>
      <c r="D771" s="2129" t="s">
        <v>1469</v>
      </c>
      <c r="E771" s="2129" t="s">
        <v>483</v>
      </c>
      <c r="F771" s="2129" t="s">
        <v>1470</v>
      </c>
      <c r="G771" s="2128" t="s">
        <v>1892</v>
      </c>
      <c r="H771" s="2130">
        <v>44942</v>
      </c>
      <c r="I771" s="2131">
        <v>10506</v>
      </c>
      <c r="J771" s="2132" t="s">
        <v>1472</v>
      </c>
      <c r="K771" s="2133" t="s">
        <v>1896</v>
      </c>
      <c r="L771" s="2132">
        <v>130822672</v>
      </c>
      <c r="M771" s="2134" t="s">
        <v>1894</v>
      </c>
      <c r="N771" s="2135" t="s">
        <v>1895</v>
      </c>
      <c r="O771" s="2132">
        <v>1206010004</v>
      </c>
      <c r="P771" s="2134" t="s">
        <v>1476</v>
      </c>
      <c r="Q771" s="2136">
        <v>25000.01</v>
      </c>
      <c r="R771" s="271"/>
    </row>
    <row r="772" spans="1:18" ht="15.75" x14ac:dyDescent="0.25">
      <c r="A772" s="2128">
        <v>10</v>
      </c>
      <c r="B772" s="2128">
        <v>100</v>
      </c>
      <c r="C772" s="2128">
        <v>12</v>
      </c>
      <c r="D772" s="2129" t="s">
        <v>1469</v>
      </c>
      <c r="E772" s="2129" t="s">
        <v>483</v>
      </c>
      <c r="F772" s="2129" t="s">
        <v>1470</v>
      </c>
      <c r="G772" s="2128" t="s">
        <v>1892</v>
      </c>
      <c r="H772" s="2130">
        <v>44942</v>
      </c>
      <c r="I772" s="2131">
        <v>10507</v>
      </c>
      <c r="J772" s="2132" t="s">
        <v>1472</v>
      </c>
      <c r="K772" s="2133" t="s">
        <v>1896</v>
      </c>
      <c r="L772" s="2132">
        <v>130822672</v>
      </c>
      <c r="M772" s="2134" t="s">
        <v>1894</v>
      </c>
      <c r="N772" s="2135" t="s">
        <v>1895</v>
      </c>
      <c r="O772" s="2132">
        <v>1206010004</v>
      </c>
      <c r="P772" s="2134" t="s">
        <v>1476</v>
      </c>
      <c r="Q772" s="2136">
        <v>25000.01</v>
      </c>
      <c r="R772" s="271"/>
    </row>
    <row r="773" spans="1:18" ht="15.75" x14ac:dyDescent="0.25">
      <c r="A773" s="2128">
        <v>10</v>
      </c>
      <c r="B773" s="2128">
        <v>100</v>
      </c>
      <c r="C773" s="2128">
        <v>12</v>
      </c>
      <c r="D773" s="2129" t="s">
        <v>1469</v>
      </c>
      <c r="E773" s="2129" t="s">
        <v>483</v>
      </c>
      <c r="F773" s="2129" t="s">
        <v>1470</v>
      </c>
      <c r="G773" s="2128" t="s">
        <v>1892</v>
      </c>
      <c r="H773" s="2130">
        <v>44942</v>
      </c>
      <c r="I773" s="2131">
        <v>10508</v>
      </c>
      <c r="J773" s="2132" t="s">
        <v>1472</v>
      </c>
      <c r="K773" s="2133" t="s">
        <v>1896</v>
      </c>
      <c r="L773" s="2132">
        <v>130822672</v>
      </c>
      <c r="M773" s="2134" t="s">
        <v>1894</v>
      </c>
      <c r="N773" s="2135" t="s">
        <v>1895</v>
      </c>
      <c r="O773" s="2132">
        <v>1206010004</v>
      </c>
      <c r="P773" s="2134" t="s">
        <v>1476</v>
      </c>
      <c r="Q773" s="2136">
        <v>25000.01</v>
      </c>
      <c r="R773" s="271"/>
    </row>
    <row r="774" spans="1:18" ht="15.75" x14ac:dyDescent="0.25">
      <c r="A774" s="2128">
        <v>10</v>
      </c>
      <c r="B774" s="2128">
        <v>100</v>
      </c>
      <c r="C774" s="2128">
        <v>12</v>
      </c>
      <c r="D774" s="2129" t="s">
        <v>1469</v>
      </c>
      <c r="E774" s="2129" t="s">
        <v>483</v>
      </c>
      <c r="F774" s="2129" t="s">
        <v>1470</v>
      </c>
      <c r="G774" s="2128" t="s">
        <v>1892</v>
      </c>
      <c r="H774" s="2130">
        <v>44942</v>
      </c>
      <c r="I774" s="2131">
        <v>10509</v>
      </c>
      <c r="J774" s="2132" t="s">
        <v>1472</v>
      </c>
      <c r="K774" s="2133" t="s">
        <v>1896</v>
      </c>
      <c r="L774" s="2132">
        <v>130822672</v>
      </c>
      <c r="M774" s="2134" t="s">
        <v>1894</v>
      </c>
      <c r="N774" s="2135" t="s">
        <v>1895</v>
      </c>
      <c r="O774" s="2132">
        <v>1206010004</v>
      </c>
      <c r="P774" s="2134" t="s">
        <v>1476</v>
      </c>
      <c r="Q774" s="2136">
        <v>25000.01</v>
      </c>
      <c r="R774" s="271"/>
    </row>
    <row r="775" spans="1:18" ht="15.75" x14ac:dyDescent="0.25">
      <c r="A775" s="2128">
        <v>10</v>
      </c>
      <c r="B775" s="2128">
        <v>100</v>
      </c>
      <c r="C775" s="2128">
        <v>12</v>
      </c>
      <c r="D775" s="2129" t="s">
        <v>1469</v>
      </c>
      <c r="E775" s="2129" t="s">
        <v>483</v>
      </c>
      <c r="F775" s="2129" t="s">
        <v>1470</v>
      </c>
      <c r="G775" s="2128" t="s">
        <v>1892</v>
      </c>
      <c r="H775" s="2130">
        <v>44942</v>
      </c>
      <c r="I775" s="2131">
        <v>10510</v>
      </c>
      <c r="J775" s="2132" t="s">
        <v>1472</v>
      </c>
      <c r="K775" s="2133" t="s">
        <v>1896</v>
      </c>
      <c r="L775" s="2132">
        <v>130822672</v>
      </c>
      <c r="M775" s="2134" t="s">
        <v>1894</v>
      </c>
      <c r="N775" s="2135" t="s">
        <v>1895</v>
      </c>
      <c r="O775" s="2132">
        <v>1206010004</v>
      </c>
      <c r="P775" s="2134" t="s">
        <v>1476</v>
      </c>
      <c r="Q775" s="2136">
        <v>25000</v>
      </c>
      <c r="R775" s="271"/>
    </row>
    <row r="776" spans="1:18" ht="15.75" x14ac:dyDescent="0.25">
      <c r="A776" s="2128">
        <v>10</v>
      </c>
      <c r="B776" s="2128">
        <v>100</v>
      </c>
      <c r="C776" s="2128">
        <v>12</v>
      </c>
      <c r="D776" s="2129" t="s">
        <v>1469</v>
      </c>
      <c r="E776" s="2129" t="s">
        <v>483</v>
      </c>
      <c r="F776" s="2129" t="s">
        <v>1470</v>
      </c>
      <c r="G776" s="2128" t="s">
        <v>1892</v>
      </c>
      <c r="H776" s="2130">
        <v>44942</v>
      </c>
      <c r="I776" s="2131">
        <v>10511</v>
      </c>
      <c r="J776" s="2132" t="s">
        <v>1472</v>
      </c>
      <c r="K776" s="2133" t="s">
        <v>1896</v>
      </c>
      <c r="L776" s="2132">
        <v>130822672</v>
      </c>
      <c r="M776" s="2134" t="s">
        <v>1894</v>
      </c>
      <c r="N776" s="2135" t="s">
        <v>1895</v>
      </c>
      <c r="O776" s="2132">
        <v>1206010004</v>
      </c>
      <c r="P776" s="2134" t="s">
        <v>1476</v>
      </c>
      <c r="Q776" s="2136">
        <v>25000</v>
      </c>
      <c r="R776" s="271"/>
    </row>
    <row r="777" spans="1:18" ht="15.75" x14ac:dyDescent="0.25">
      <c r="A777" s="2128">
        <v>10</v>
      </c>
      <c r="B777" s="2128">
        <v>100</v>
      </c>
      <c r="C777" s="2128">
        <v>12</v>
      </c>
      <c r="D777" s="2129" t="s">
        <v>1469</v>
      </c>
      <c r="E777" s="2129" t="s">
        <v>483</v>
      </c>
      <c r="F777" s="2129" t="s">
        <v>1470</v>
      </c>
      <c r="G777" s="2128" t="s">
        <v>1892</v>
      </c>
      <c r="H777" s="2130">
        <v>44942</v>
      </c>
      <c r="I777" s="2131">
        <v>10512</v>
      </c>
      <c r="J777" s="2132" t="s">
        <v>1472</v>
      </c>
      <c r="K777" s="2133" t="s">
        <v>1896</v>
      </c>
      <c r="L777" s="2132">
        <v>130822672</v>
      </c>
      <c r="M777" s="2134" t="s">
        <v>1894</v>
      </c>
      <c r="N777" s="2135" t="s">
        <v>1895</v>
      </c>
      <c r="O777" s="2132">
        <v>1206010004</v>
      </c>
      <c r="P777" s="2134" t="s">
        <v>1476</v>
      </c>
      <c r="Q777" s="2136">
        <v>25000</v>
      </c>
      <c r="R777" s="271"/>
    </row>
    <row r="778" spans="1:18" ht="15.75" x14ac:dyDescent="0.25">
      <c r="A778" s="2128">
        <v>10</v>
      </c>
      <c r="B778" s="2128">
        <v>100</v>
      </c>
      <c r="C778" s="2128">
        <v>12</v>
      </c>
      <c r="D778" s="2129" t="s">
        <v>1469</v>
      </c>
      <c r="E778" s="2129" t="s">
        <v>483</v>
      </c>
      <c r="F778" s="2129" t="s">
        <v>1470</v>
      </c>
      <c r="G778" s="2128" t="s">
        <v>1892</v>
      </c>
      <c r="H778" s="2130">
        <v>44942</v>
      </c>
      <c r="I778" s="2131">
        <v>10513</v>
      </c>
      <c r="J778" s="2132" t="s">
        <v>1472</v>
      </c>
      <c r="K778" s="2133" t="s">
        <v>1896</v>
      </c>
      <c r="L778" s="2132">
        <v>130822672</v>
      </c>
      <c r="M778" s="2134" t="s">
        <v>1894</v>
      </c>
      <c r="N778" s="2135" t="s">
        <v>1895</v>
      </c>
      <c r="O778" s="2132">
        <v>1206010004</v>
      </c>
      <c r="P778" s="2134" t="s">
        <v>1476</v>
      </c>
      <c r="Q778" s="2136">
        <v>25000</v>
      </c>
      <c r="R778" s="271"/>
    </row>
    <row r="779" spans="1:18" ht="15.75" x14ac:dyDescent="0.25">
      <c r="A779" s="2128">
        <v>10</v>
      </c>
      <c r="B779" s="2128">
        <v>100</v>
      </c>
      <c r="C779" s="2128">
        <v>12</v>
      </c>
      <c r="D779" s="2129" t="s">
        <v>1469</v>
      </c>
      <c r="E779" s="2129" t="s">
        <v>483</v>
      </c>
      <c r="F779" s="2129" t="s">
        <v>1470</v>
      </c>
      <c r="G779" s="2128" t="s">
        <v>1892</v>
      </c>
      <c r="H779" s="2130">
        <v>44942</v>
      </c>
      <c r="I779" s="2131">
        <v>10514</v>
      </c>
      <c r="J779" s="2132" t="s">
        <v>1472</v>
      </c>
      <c r="K779" s="2133" t="s">
        <v>1896</v>
      </c>
      <c r="L779" s="2132">
        <v>130822672</v>
      </c>
      <c r="M779" s="2134" t="s">
        <v>1894</v>
      </c>
      <c r="N779" s="2135" t="s">
        <v>1895</v>
      </c>
      <c r="O779" s="2132">
        <v>1206010004</v>
      </c>
      <c r="P779" s="2134" t="s">
        <v>1476</v>
      </c>
      <c r="Q779" s="2136">
        <v>25000</v>
      </c>
      <c r="R779" s="271"/>
    </row>
    <row r="780" spans="1:18" ht="15.75" x14ac:dyDescent="0.25">
      <c r="A780" s="2128">
        <v>10</v>
      </c>
      <c r="B780" s="2128">
        <v>100</v>
      </c>
      <c r="C780" s="2128">
        <v>12</v>
      </c>
      <c r="D780" s="2129" t="s">
        <v>1469</v>
      </c>
      <c r="E780" s="2129" t="s">
        <v>483</v>
      </c>
      <c r="F780" s="2129" t="s">
        <v>1470</v>
      </c>
      <c r="G780" s="2128" t="s">
        <v>1892</v>
      </c>
      <c r="H780" s="2130">
        <v>45217</v>
      </c>
      <c r="I780" s="2131">
        <v>10429</v>
      </c>
      <c r="J780" s="2132" t="s">
        <v>1472</v>
      </c>
      <c r="K780" s="2143" t="s">
        <v>1897</v>
      </c>
      <c r="L780" s="2132">
        <v>130388148</v>
      </c>
      <c r="M780" s="2144" t="s">
        <v>588</v>
      </c>
      <c r="N780" s="2135" t="s">
        <v>1898</v>
      </c>
      <c r="O780" s="2132">
        <v>1206010004</v>
      </c>
      <c r="P780" s="2134" t="s">
        <v>1476</v>
      </c>
      <c r="Q780" s="2136">
        <v>31577.98</v>
      </c>
      <c r="R780" s="271"/>
    </row>
    <row r="781" spans="1:18" ht="15.75" x14ac:dyDescent="0.25">
      <c r="A781" s="2128">
        <v>10</v>
      </c>
      <c r="B781" s="2128">
        <v>100</v>
      </c>
      <c r="C781" s="2128">
        <v>12</v>
      </c>
      <c r="D781" s="2129" t="s">
        <v>1469</v>
      </c>
      <c r="E781" s="2129" t="s">
        <v>483</v>
      </c>
      <c r="F781" s="2129" t="s">
        <v>1470</v>
      </c>
      <c r="G781" s="2128" t="s">
        <v>1892</v>
      </c>
      <c r="H781" s="2130">
        <v>45217</v>
      </c>
      <c r="I781" s="2131">
        <v>10430</v>
      </c>
      <c r="J781" s="2132" t="s">
        <v>1472</v>
      </c>
      <c r="K781" s="2143" t="s">
        <v>1897</v>
      </c>
      <c r="L781" s="2132">
        <v>130388148</v>
      </c>
      <c r="M781" s="2144" t="s">
        <v>588</v>
      </c>
      <c r="N781" s="2135" t="s">
        <v>1898</v>
      </c>
      <c r="O781" s="2132">
        <v>1206010004</v>
      </c>
      <c r="P781" s="2134" t="s">
        <v>1476</v>
      </c>
      <c r="Q781" s="2136">
        <v>31577.98</v>
      </c>
      <c r="R781" s="271"/>
    </row>
    <row r="782" spans="1:18" ht="15.75" x14ac:dyDescent="0.25">
      <c r="A782" s="2128">
        <v>10</v>
      </c>
      <c r="B782" s="2128">
        <v>100</v>
      </c>
      <c r="C782" s="2128">
        <v>12</v>
      </c>
      <c r="D782" s="2129" t="s">
        <v>1469</v>
      </c>
      <c r="E782" s="2129" t="s">
        <v>483</v>
      </c>
      <c r="F782" s="2129" t="s">
        <v>1470</v>
      </c>
      <c r="G782" s="2128" t="s">
        <v>1892</v>
      </c>
      <c r="H782" s="2130">
        <v>45217</v>
      </c>
      <c r="I782" s="2131">
        <v>10431</v>
      </c>
      <c r="J782" s="2132" t="s">
        <v>1472</v>
      </c>
      <c r="K782" s="2143" t="s">
        <v>1897</v>
      </c>
      <c r="L782" s="2132">
        <v>130388148</v>
      </c>
      <c r="M782" s="2144" t="s">
        <v>588</v>
      </c>
      <c r="N782" s="2135" t="s">
        <v>1898</v>
      </c>
      <c r="O782" s="2132">
        <v>1206010004</v>
      </c>
      <c r="P782" s="2134" t="s">
        <v>1476</v>
      </c>
      <c r="Q782" s="2136">
        <v>31577.98</v>
      </c>
      <c r="R782" s="271"/>
    </row>
    <row r="783" spans="1:18" ht="15.75" x14ac:dyDescent="0.25">
      <c r="A783" s="2128">
        <v>10</v>
      </c>
      <c r="B783" s="2128">
        <v>100</v>
      </c>
      <c r="C783" s="2128">
        <v>12</v>
      </c>
      <c r="D783" s="2129" t="s">
        <v>1469</v>
      </c>
      <c r="E783" s="2129" t="s">
        <v>483</v>
      </c>
      <c r="F783" s="2129" t="s">
        <v>1470</v>
      </c>
      <c r="G783" s="2128" t="s">
        <v>1892</v>
      </c>
      <c r="H783" s="2130">
        <v>45217</v>
      </c>
      <c r="I783" s="2131">
        <v>10432</v>
      </c>
      <c r="J783" s="2132" t="s">
        <v>1472</v>
      </c>
      <c r="K783" s="2143" t="s">
        <v>1897</v>
      </c>
      <c r="L783" s="2132">
        <v>130388148</v>
      </c>
      <c r="M783" s="2144" t="s">
        <v>588</v>
      </c>
      <c r="N783" s="2135" t="s">
        <v>1898</v>
      </c>
      <c r="O783" s="2132">
        <v>1206010004</v>
      </c>
      <c r="P783" s="2134" t="s">
        <v>1476</v>
      </c>
      <c r="Q783" s="2136">
        <v>31577.98</v>
      </c>
      <c r="R783" s="271"/>
    </row>
    <row r="784" spans="1:18" ht="15.75" x14ac:dyDescent="0.25">
      <c r="A784" s="2128">
        <v>10</v>
      </c>
      <c r="B784" s="2128">
        <v>100</v>
      </c>
      <c r="C784" s="2128">
        <v>12</v>
      </c>
      <c r="D784" s="2129" t="s">
        <v>1469</v>
      </c>
      <c r="E784" s="2129" t="s">
        <v>483</v>
      </c>
      <c r="F784" s="2129" t="s">
        <v>1470</v>
      </c>
      <c r="G784" s="2128" t="s">
        <v>1892</v>
      </c>
      <c r="H784" s="2130">
        <v>45217</v>
      </c>
      <c r="I784" s="2131">
        <v>10433</v>
      </c>
      <c r="J784" s="2132" t="s">
        <v>1472</v>
      </c>
      <c r="K784" s="2143" t="s">
        <v>1897</v>
      </c>
      <c r="L784" s="2132">
        <v>130388148</v>
      </c>
      <c r="M784" s="2144" t="s">
        <v>588</v>
      </c>
      <c r="N784" s="2135" t="s">
        <v>1898</v>
      </c>
      <c r="O784" s="2132">
        <v>1206010004</v>
      </c>
      <c r="P784" s="2134" t="s">
        <v>1476</v>
      </c>
      <c r="Q784" s="2136">
        <v>31577.98</v>
      </c>
      <c r="R784" s="271"/>
    </row>
    <row r="785" spans="1:18" ht="15.75" x14ac:dyDescent="0.25">
      <c r="A785" s="2128">
        <v>10</v>
      </c>
      <c r="B785" s="2128">
        <v>100</v>
      </c>
      <c r="C785" s="2128">
        <v>12</v>
      </c>
      <c r="D785" s="2129" t="s">
        <v>1469</v>
      </c>
      <c r="E785" s="2129" t="s">
        <v>483</v>
      </c>
      <c r="F785" s="2129" t="s">
        <v>1470</v>
      </c>
      <c r="G785" s="2128" t="s">
        <v>1892</v>
      </c>
      <c r="H785" s="2130">
        <v>45217</v>
      </c>
      <c r="I785" s="2131">
        <v>10434</v>
      </c>
      <c r="J785" s="2132" t="s">
        <v>1472</v>
      </c>
      <c r="K785" s="2143" t="s">
        <v>1897</v>
      </c>
      <c r="L785" s="2132">
        <v>130388148</v>
      </c>
      <c r="M785" s="2144" t="s">
        <v>588</v>
      </c>
      <c r="N785" s="2135" t="s">
        <v>1898</v>
      </c>
      <c r="O785" s="2132">
        <v>1206010004</v>
      </c>
      <c r="P785" s="2134" t="s">
        <v>1476</v>
      </c>
      <c r="Q785" s="2136">
        <v>31577.98</v>
      </c>
      <c r="R785" s="271"/>
    </row>
    <row r="786" spans="1:18" ht="15.75" x14ac:dyDescent="0.25">
      <c r="A786" s="2128">
        <v>10</v>
      </c>
      <c r="B786" s="2128">
        <v>100</v>
      </c>
      <c r="C786" s="2128">
        <v>12</v>
      </c>
      <c r="D786" s="2129" t="s">
        <v>1469</v>
      </c>
      <c r="E786" s="2129" t="s">
        <v>483</v>
      </c>
      <c r="F786" s="2129" t="s">
        <v>1470</v>
      </c>
      <c r="G786" s="2128" t="s">
        <v>1892</v>
      </c>
      <c r="H786" s="2130">
        <v>45217</v>
      </c>
      <c r="I786" s="2131">
        <v>10435</v>
      </c>
      <c r="J786" s="2132" t="s">
        <v>1472</v>
      </c>
      <c r="K786" s="2143" t="s">
        <v>1897</v>
      </c>
      <c r="L786" s="2132">
        <v>130388148</v>
      </c>
      <c r="M786" s="2144" t="s">
        <v>588</v>
      </c>
      <c r="N786" s="2135" t="s">
        <v>1898</v>
      </c>
      <c r="O786" s="2132">
        <v>1206010004</v>
      </c>
      <c r="P786" s="2134" t="s">
        <v>1476</v>
      </c>
      <c r="Q786" s="2136">
        <v>31577.98</v>
      </c>
      <c r="R786" s="271"/>
    </row>
    <row r="787" spans="1:18" ht="15.75" x14ac:dyDescent="0.25">
      <c r="A787" s="2128">
        <v>10</v>
      </c>
      <c r="B787" s="2128">
        <v>100</v>
      </c>
      <c r="C787" s="2128">
        <v>12</v>
      </c>
      <c r="D787" s="2129" t="s">
        <v>1469</v>
      </c>
      <c r="E787" s="2129" t="s">
        <v>483</v>
      </c>
      <c r="F787" s="2129" t="s">
        <v>1470</v>
      </c>
      <c r="G787" s="2128" t="s">
        <v>1892</v>
      </c>
      <c r="H787" s="2130">
        <v>45217</v>
      </c>
      <c r="I787" s="2131">
        <v>10436</v>
      </c>
      <c r="J787" s="2132" t="s">
        <v>1472</v>
      </c>
      <c r="K787" s="2143" t="s">
        <v>1897</v>
      </c>
      <c r="L787" s="2132">
        <v>130388148</v>
      </c>
      <c r="M787" s="2144" t="s">
        <v>588</v>
      </c>
      <c r="N787" s="2135" t="s">
        <v>1898</v>
      </c>
      <c r="O787" s="2132">
        <v>1206010004</v>
      </c>
      <c r="P787" s="2134" t="s">
        <v>1476</v>
      </c>
      <c r="Q787" s="2136">
        <v>31577.98</v>
      </c>
      <c r="R787" s="271"/>
    </row>
    <row r="788" spans="1:18" ht="15.75" x14ac:dyDescent="0.25">
      <c r="A788" s="2128">
        <v>10</v>
      </c>
      <c r="B788" s="2128">
        <v>100</v>
      </c>
      <c r="C788" s="2128">
        <v>12</v>
      </c>
      <c r="D788" s="2129" t="s">
        <v>1469</v>
      </c>
      <c r="E788" s="2129" t="s">
        <v>483</v>
      </c>
      <c r="F788" s="2129" t="s">
        <v>1470</v>
      </c>
      <c r="G788" s="2128" t="s">
        <v>1892</v>
      </c>
      <c r="H788" s="2130">
        <v>45217</v>
      </c>
      <c r="I788" s="2131">
        <v>10437</v>
      </c>
      <c r="J788" s="2132" t="s">
        <v>1472</v>
      </c>
      <c r="K788" s="2143" t="s">
        <v>1897</v>
      </c>
      <c r="L788" s="2132">
        <v>130388148</v>
      </c>
      <c r="M788" s="2144" t="s">
        <v>588</v>
      </c>
      <c r="N788" s="2135" t="s">
        <v>1898</v>
      </c>
      <c r="O788" s="2132">
        <v>1206010004</v>
      </c>
      <c r="P788" s="2134" t="s">
        <v>1476</v>
      </c>
      <c r="Q788" s="2136">
        <v>31577.98</v>
      </c>
      <c r="R788" s="271"/>
    </row>
    <row r="789" spans="1:18" ht="15.75" x14ac:dyDescent="0.25">
      <c r="A789" s="2128">
        <v>10</v>
      </c>
      <c r="B789" s="2128">
        <v>100</v>
      </c>
      <c r="C789" s="2128">
        <v>12</v>
      </c>
      <c r="D789" s="2129" t="s">
        <v>1469</v>
      </c>
      <c r="E789" s="2129" t="s">
        <v>483</v>
      </c>
      <c r="F789" s="2129" t="s">
        <v>1470</v>
      </c>
      <c r="G789" s="2128" t="s">
        <v>1892</v>
      </c>
      <c r="H789" s="2130">
        <v>45217</v>
      </c>
      <c r="I789" s="2131">
        <v>10438</v>
      </c>
      <c r="J789" s="2132" t="s">
        <v>1472</v>
      </c>
      <c r="K789" s="2143" t="s">
        <v>1897</v>
      </c>
      <c r="L789" s="2132">
        <v>130388148</v>
      </c>
      <c r="M789" s="2144" t="s">
        <v>588</v>
      </c>
      <c r="N789" s="2135" t="s">
        <v>1898</v>
      </c>
      <c r="O789" s="2132">
        <v>1206010004</v>
      </c>
      <c r="P789" s="2134" t="s">
        <v>1476</v>
      </c>
      <c r="Q789" s="2136">
        <v>31577.98</v>
      </c>
      <c r="R789" s="271"/>
    </row>
    <row r="790" spans="1:18" ht="15.75" x14ac:dyDescent="0.25">
      <c r="A790" s="2128">
        <v>10</v>
      </c>
      <c r="B790" s="2128">
        <v>100</v>
      </c>
      <c r="C790" s="2128">
        <v>12</v>
      </c>
      <c r="D790" s="2129" t="s">
        <v>1469</v>
      </c>
      <c r="E790" s="2129" t="s">
        <v>483</v>
      </c>
      <c r="F790" s="2129" t="s">
        <v>1470</v>
      </c>
      <c r="G790" s="2128" t="s">
        <v>1892</v>
      </c>
      <c r="H790" s="2130">
        <v>45217</v>
      </c>
      <c r="I790" s="2131">
        <v>10439</v>
      </c>
      <c r="J790" s="2132" t="s">
        <v>1472</v>
      </c>
      <c r="K790" s="2143" t="s">
        <v>1897</v>
      </c>
      <c r="L790" s="2132">
        <v>130388148</v>
      </c>
      <c r="M790" s="2144" t="s">
        <v>588</v>
      </c>
      <c r="N790" s="2135" t="s">
        <v>1898</v>
      </c>
      <c r="O790" s="2132">
        <v>1206010004</v>
      </c>
      <c r="P790" s="2134" t="s">
        <v>1476</v>
      </c>
      <c r="Q790" s="2136">
        <v>31577.98</v>
      </c>
      <c r="R790" s="271"/>
    </row>
    <row r="791" spans="1:18" ht="15.75" x14ac:dyDescent="0.25">
      <c r="A791" s="2128">
        <v>10</v>
      </c>
      <c r="B791" s="2128">
        <v>100</v>
      </c>
      <c r="C791" s="2128">
        <v>12</v>
      </c>
      <c r="D791" s="2129" t="s">
        <v>1469</v>
      </c>
      <c r="E791" s="2129" t="s">
        <v>483</v>
      </c>
      <c r="F791" s="2129" t="s">
        <v>1470</v>
      </c>
      <c r="G791" s="2128" t="s">
        <v>1892</v>
      </c>
      <c r="H791" s="2130">
        <v>45217</v>
      </c>
      <c r="I791" s="2131">
        <v>10440</v>
      </c>
      <c r="J791" s="2132" t="s">
        <v>1472</v>
      </c>
      <c r="K791" s="2143" t="s">
        <v>1897</v>
      </c>
      <c r="L791" s="2132">
        <v>130388148</v>
      </c>
      <c r="M791" s="2144" t="s">
        <v>588</v>
      </c>
      <c r="N791" s="2135" t="s">
        <v>1898</v>
      </c>
      <c r="O791" s="2132">
        <v>1206010004</v>
      </c>
      <c r="P791" s="2134" t="s">
        <v>1476</v>
      </c>
      <c r="Q791" s="2136">
        <v>31577.98</v>
      </c>
      <c r="R791" s="271"/>
    </row>
    <row r="792" spans="1:18" ht="15.75" x14ac:dyDescent="0.25">
      <c r="A792" s="2128">
        <v>10</v>
      </c>
      <c r="B792" s="2128">
        <v>100</v>
      </c>
      <c r="C792" s="2128">
        <v>12</v>
      </c>
      <c r="D792" s="2129" t="s">
        <v>1469</v>
      </c>
      <c r="E792" s="2129" t="s">
        <v>483</v>
      </c>
      <c r="F792" s="2129" t="s">
        <v>1470</v>
      </c>
      <c r="G792" s="2128" t="s">
        <v>1892</v>
      </c>
      <c r="H792" s="2130">
        <v>45217</v>
      </c>
      <c r="I792" s="2131">
        <v>10441</v>
      </c>
      <c r="J792" s="2132" t="s">
        <v>1472</v>
      </c>
      <c r="K792" s="2143" t="s">
        <v>1897</v>
      </c>
      <c r="L792" s="2132">
        <v>130388148</v>
      </c>
      <c r="M792" s="2144" t="s">
        <v>588</v>
      </c>
      <c r="N792" s="2135" t="s">
        <v>1898</v>
      </c>
      <c r="O792" s="2132">
        <v>1206010004</v>
      </c>
      <c r="P792" s="2134" t="s">
        <v>1476</v>
      </c>
      <c r="Q792" s="2136">
        <v>31577.98</v>
      </c>
      <c r="R792" s="271"/>
    </row>
    <row r="793" spans="1:18" ht="15.75" x14ac:dyDescent="0.25">
      <c r="A793" s="2128">
        <v>10</v>
      </c>
      <c r="B793" s="2128">
        <v>100</v>
      </c>
      <c r="C793" s="2128">
        <v>12</v>
      </c>
      <c r="D793" s="2129" t="s">
        <v>1469</v>
      </c>
      <c r="E793" s="2129" t="s">
        <v>483</v>
      </c>
      <c r="F793" s="2129" t="s">
        <v>1470</v>
      </c>
      <c r="G793" s="2128" t="s">
        <v>1892</v>
      </c>
      <c r="H793" s="2130">
        <v>45217</v>
      </c>
      <c r="I793" s="2131">
        <v>10442</v>
      </c>
      <c r="J793" s="2132" t="s">
        <v>1472</v>
      </c>
      <c r="K793" s="2143" t="s">
        <v>1897</v>
      </c>
      <c r="L793" s="2132">
        <v>130388148</v>
      </c>
      <c r="M793" s="2144" t="s">
        <v>588</v>
      </c>
      <c r="N793" s="2135" t="s">
        <v>1898</v>
      </c>
      <c r="O793" s="2132">
        <v>1206010004</v>
      </c>
      <c r="P793" s="2134" t="s">
        <v>1476</v>
      </c>
      <c r="Q793" s="2136">
        <v>31577.98</v>
      </c>
      <c r="R793" s="271"/>
    </row>
    <row r="794" spans="1:18" ht="15.75" x14ac:dyDescent="0.25">
      <c r="A794" s="2128">
        <v>10</v>
      </c>
      <c r="B794" s="2128">
        <v>100</v>
      </c>
      <c r="C794" s="2128">
        <v>12</v>
      </c>
      <c r="D794" s="2129" t="s">
        <v>1469</v>
      </c>
      <c r="E794" s="2129" t="s">
        <v>483</v>
      </c>
      <c r="F794" s="2129" t="s">
        <v>1470</v>
      </c>
      <c r="G794" s="2128" t="s">
        <v>1892</v>
      </c>
      <c r="H794" s="2130">
        <v>45217</v>
      </c>
      <c r="I794" s="2131">
        <v>10443</v>
      </c>
      <c r="J794" s="2132" t="s">
        <v>1472</v>
      </c>
      <c r="K794" s="2143" t="s">
        <v>1897</v>
      </c>
      <c r="L794" s="2132">
        <v>130388148</v>
      </c>
      <c r="M794" s="2144" t="s">
        <v>588</v>
      </c>
      <c r="N794" s="2135" t="s">
        <v>1898</v>
      </c>
      <c r="O794" s="2132">
        <v>1206010004</v>
      </c>
      <c r="P794" s="2134" t="s">
        <v>1476</v>
      </c>
      <c r="Q794" s="2136">
        <v>31577.98</v>
      </c>
      <c r="R794" s="271"/>
    </row>
    <row r="795" spans="1:18" ht="15.75" x14ac:dyDescent="0.25">
      <c r="A795" s="2128">
        <v>10</v>
      </c>
      <c r="B795" s="2128">
        <v>100</v>
      </c>
      <c r="C795" s="2128">
        <v>12</v>
      </c>
      <c r="D795" s="2129" t="s">
        <v>1469</v>
      </c>
      <c r="E795" s="2129" t="s">
        <v>483</v>
      </c>
      <c r="F795" s="2129" t="s">
        <v>1470</v>
      </c>
      <c r="G795" s="2128" t="s">
        <v>1892</v>
      </c>
      <c r="H795" s="2130">
        <v>45217</v>
      </c>
      <c r="I795" s="2131">
        <v>10444</v>
      </c>
      <c r="J795" s="2132" t="s">
        <v>1472</v>
      </c>
      <c r="K795" s="2143" t="s">
        <v>1897</v>
      </c>
      <c r="L795" s="2132">
        <v>130388148</v>
      </c>
      <c r="M795" s="2144" t="s">
        <v>588</v>
      </c>
      <c r="N795" s="2135" t="s">
        <v>1898</v>
      </c>
      <c r="O795" s="2132">
        <v>1206010004</v>
      </c>
      <c r="P795" s="2134" t="s">
        <v>1476</v>
      </c>
      <c r="Q795" s="2136">
        <v>31577.98</v>
      </c>
      <c r="R795" s="271"/>
    </row>
    <row r="796" spans="1:18" ht="15.75" x14ac:dyDescent="0.25">
      <c r="A796" s="2128">
        <v>10</v>
      </c>
      <c r="B796" s="2128">
        <v>100</v>
      </c>
      <c r="C796" s="2128">
        <v>12</v>
      </c>
      <c r="D796" s="2129" t="s">
        <v>1469</v>
      </c>
      <c r="E796" s="2129" t="s">
        <v>483</v>
      </c>
      <c r="F796" s="2129" t="s">
        <v>1470</v>
      </c>
      <c r="G796" s="2128" t="s">
        <v>1892</v>
      </c>
      <c r="H796" s="2130">
        <v>45217</v>
      </c>
      <c r="I796" s="2131">
        <v>10445</v>
      </c>
      <c r="J796" s="2132" t="s">
        <v>1472</v>
      </c>
      <c r="K796" s="2143" t="s">
        <v>1897</v>
      </c>
      <c r="L796" s="2132">
        <v>130388148</v>
      </c>
      <c r="M796" s="2144" t="s">
        <v>588</v>
      </c>
      <c r="N796" s="2135" t="s">
        <v>1898</v>
      </c>
      <c r="O796" s="2132">
        <v>1206010004</v>
      </c>
      <c r="P796" s="2134" t="s">
        <v>1476</v>
      </c>
      <c r="Q796" s="2136">
        <v>31577.98</v>
      </c>
      <c r="R796" s="271"/>
    </row>
    <row r="797" spans="1:18" ht="15.75" x14ac:dyDescent="0.25">
      <c r="A797" s="2128">
        <v>10</v>
      </c>
      <c r="B797" s="2128">
        <v>100</v>
      </c>
      <c r="C797" s="2128">
        <v>12</v>
      </c>
      <c r="D797" s="2129" t="s">
        <v>1469</v>
      </c>
      <c r="E797" s="2129" t="s">
        <v>483</v>
      </c>
      <c r="F797" s="2129" t="s">
        <v>1470</v>
      </c>
      <c r="G797" s="2128" t="s">
        <v>1892</v>
      </c>
      <c r="H797" s="2130">
        <v>45217</v>
      </c>
      <c r="I797" s="2131">
        <v>10446</v>
      </c>
      <c r="J797" s="2132" t="s">
        <v>1472</v>
      </c>
      <c r="K797" s="2143" t="s">
        <v>1897</v>
      </c>
      <c r="L797" s="2132">
        <v>130388148</v>
      </c>
      <c r="M797" s="2144" t="s">
        <v>588</v>
      </c>
      <c r="N797" s="2135" t="s">
        <v>1898</v>
      </c>
      <c r="O797" s="2132">
        <v>1206010004</v>
      </c>
      <c r="P797" s="2134" t="s">
        <v>1476</v>
      </c>
      <c r="Q797" s="2136">
        <v>31577.98</v>
      </c>
      <c r="R797" s="271"/>
    </row>
    <row r="798" spans="1:18" ht="15.75" x14ac:dyDescent="0.25">
      <c r="A798" s="2128">
        <v>10</v>
      </c>
      <c r="B798" s="2128">
        <v>100</v>
      </c>
      <c r="C798" s="2128">
        <v>12</v>
      </c>
      <c r="D798" s="2129" t="s">
        <v>1469</v>
      </c>
      <c r="E798" s="2129" t="s">
        <v>483</v>
      </c>
      <c r="F798" s="2129" t="s">
        <v>1470</v>
      </c>
      <c r="G798" s="2128" t="s">
        <v>1892</v>
      </c>
      <c r="H798" s="2130">
        <v>45217</v>
      </c>
      <c r="I798" s="2131">
        <v>10447</v>
      </c>
      <c r="J798" s="2132" t="s">
        <v>1472</v>
      </c>
      <c r="K798" s="2143" t="s">
        <v>1897</v>
      </c>
      <c r="L798" s="2132">
        <v>130388148</v>
      </c>
      <c r="M798" s="2144" t="s">
        <v>588</v>
      </c>
      <c r="N798" s="2135" t="s">
        <v>1898</v>
      </c>
      <c r="O798" s="2132">
        <v>1206010004</v>
      </c>
      <c r="P798" s="2134" t="s">
        <v>1476</v>
      </c>
      <c r="Q798" s="2136">
        <v>31577.98</v>
      </c>
      <c r="R798" s="271"/>
    </row>
    <row r="799" spans="1:18" ht="15.75" x14ac:dyDescent="0.25">
      <c r="A799" s="2128">
        <v>10</v>
      </c>
      <c r="B799" s="2128">
        <v>100</v>
      </c>
      <c r="C799" s="2128">
        <v>12</v>
      </c>
      <c r="D799" s="2129" t="s">
        <v>1469</v>
      </c>
      <c r="E799" s="2129" t="s">
        <v>483</v>
      </c>
      <c r="F799" s="2129" t="s">
        <v>1470</v>
      </c>
      <c r="G799" s="2128" t="s">
        <v>1892</v>
      </c>
      <c r="H799" s="2130">
        <v>45217</v>
      </c>
      <c r="I799" s="2131">
        <v>10448</v>
      </c>
      <c r="J799" s="2132" t="s">
        <v>1472</v>
      </c>
      <c r="K799" s="2143" t="s">
        <v>1897</v>
      </c>
      <c r="L799" s="2132">
        <v>130388148</v>
      </c>
      <c r="M799" s="2144" t="s">
        <v>588</v>
      </c>
      <c r="N799" s="2135" t="s">
        <v>1898</v>
      </c>
      <c r="O799" s="2132">
        <v>1206010004</v>
      </c>
      <c r="P799" s="2134" t="s">
        <v>1476</v>
      </c>
      <c r="Q799" s="2136">
        <v>31577.98</v>
      </c>
      <c r="R799" s="271"/>
    </row>
    <row r="800" spans="1:18" ht="15.75" x14ac:dyDescent="0.25">
      <c r="A800" s="2128">
        <v>10</v>
      </c>
      <c r="B800" s="2128">
        <v>100</v>
      </c>
      <c r="C800" s="2128">
        <v>12</v>
      </c>
      <c r="D800" s="2129" t="s">
        <v>1469</v>
      </c>
      <c r="E800" s="2129" t="s">
        <v>483</v>
      </c>
      <c r="F800" s="2129" t="s">
        <v>1470</v>
      </c>
      <c r="G800" s="2128" t="s">
        <v>1892</v>
      </c>
      <c r="H800" s="2130">
        <v>45217</v>
      </c>
      <c r="I800" s="2131">
        <v>10449</v>
      </c>
      <c r="J800" s="2132" t="s">
        <v>1472</v>
      </c>
      <c r="K800" s="2143" t="s">
        <v>1897</v>
      </c>
      <c r="L800" s="2132">
        <v>130388148</v>
      </c>
      <c r="M800" s="2144" t="s">
        <v>588</v>
      </c>
      <c r="N800" s="2135" t="s">
        <v>1898</v>
      </c>
      <c r="O800" s="2132">
        <v>1206010004</v>
      </c>
      <c r="P800" s="2134" t="s">
        <v>1476</v>
      </c>
      <c r="Q800" s="2136">
        <v>31577.98</v>
      </c>
      <c r="R800" s="271"/>
    </row>
    <row r="801" spans="1:18" ht="15.75" x14ac:dyDescent="0.25">
      <c r="A801" s="2128">
        <v>10</v>
      </c>
      <c r="B801" s="2128">
        <v>100</v>
      </c>
      <c r="C801" s="2128">
        <v>12</v>
      </c>
      <c r="D801" s="2129" t="s">
        <v>1469</v>
      </c>
      <c r="E801" s="2129" t="s">
        <v>483</v>
      </c>
      <c r="F801" s="2129" t="s">
        <v>1470</v>
      </c>
      <c r="G801" s="2128" t="s">
        <v>1892</v>
      </c>
      <c r="H801" s="2130">
        <v>45128</v>
      </c>
      <c r="I801" s="2137" t="s">
        <v>1899</v>
      </c>
      <c r="J801" s="2132" t="s">
        <v>1472</v>
      </c>
      <c r="K801" s="2143" t="s">
        <v>1900</v>
      </c>
      <c r="L801" s="2132">
        <v>130388148</v>
      </c>
      <c r="M801" s="2144" t="s">
        <v>588</v>
      </c>
      <c r="N801" s="2135" t="s">
        <v>1901</v>
      </c>
      <c r="O801" s="2132">
        <v>1206010004</v>
      </c>
      <c r="P801" s="2134" t="s">
        <v>1476</v>
      </c>
      <c r="Q801" s="2142">
        <v>76877</v>
      </c>
      <c r="R801" s="271"/>
    </row>
    <row r="802" spans="1:18" ht="15.75" x14ac:dyDescent="0.25">
      <c r="A802" s="2128">
        <v>10</v>
      </c>
      <c r="B802" s="2128">
        <v>100</v>
      </c>
      <c r="C802" s="2128">
        <v>12</v>
      </c>
      <c r="D802" s="2129" t="s">
        <v>1469</v>
      </c>
      <c r="E802" s="2129" t="s">
        <v>483</v>
      </c>
      <c r="F802" s="2129" t="s">
        <v>1470</v>
      </c>
      <c r="G802" s="2128" t="s">
        <v>1892</v>
      </c>
      <c r="H802" s="2130">
        <v>45128</v>
      </c>
      <c r="I802" s="2137" t="s">
        <v>1902</v>
      </c>
      <c r="J802" s="2132" t="s">
        <v>1472</v>
      </c>
      <c r="K802" s="2143" t="s">
        <v>1900</v>
      </c>
      <c r="L802" s="2132">
        <v>130388148</v>
      </c>
      <c r="M802" s="2144" t="s">
        <v>588</v>
      </c>
      <c r="N802" s="2135" t="s">
        <v>1901</v>
      </c>
      <c r="O802" s="2132">
        <v>1206010004</v>
      </c>
      <c r="P802" s="2134" t="s">
        <v>1476</v>
      </c>
      <c r="Q802" s="2142">
        <v>76877</v>
      </c>
      <c r="R802" s="271"/>
    </row>
    <row r="803" spans="1:18" ht="15.75" x14ac:dyDescent="0.25">
      <c r="A803" s="2128">
        <v>10</v>
      </c>
      <c r="B803" s="2128">
        <v>100</v>
      </c>
      <c r="C803" s="2128">
        <v>12</v>
      </c>
      <c r="D803" s="2129" t="s">
        <v>1469</v>
      </c>
      <c r="E803" s="2129" t="s">
        <v>483</v>
      </c>
      <c r="F803" s="2129" t="s">
        <v>1470</v>
      </c>
      <c r="G803" s="2128" t="s">
        <v>1892</v>
      </c>
      <c r="H803" s="2130">
        <v>45128</v>
      </c>
      <c r="I803" s="2137" t="s">
        <v>1903</v>
      </c>
      <c r="J803" s="2132" t="s">
        <v>1472</v>
      </c>
      <c r="K803" s="2143" t="s">
        <v>1900</v>
      </c>
      <c r="L803" s="2132">
        <v>130388148</v>
      </c>
      <c r="M803" s="2144" t="s">
        <v>588</v>
      </c>
      <c r="N803" s="2135" t="s">
        <v>1901</v>
      </c>
      <c r="O803" s="2132">
        <v>1206010004</v>
      </c>
      <c r="P803" s="2134" t="s">
        <v>1476</v>
      </c>
      <c r="Q803" s="2142">
        <v>76877</v>
      </c>
      <c r="R803" s="271"/>
    </row>
    <row r="804" spans="1:18" ht="15.75" x14ac:dyDescent="0.25">
      <c r="A804" s="2128">
        <v>10</v>
      </c>
      <c r="B804" s="2128">
        <v>100</v>
      </c>
      <c r="C804" s="2128">
        <v>12</v>
      </c>
      <c r="D804" s="2129" t="s">
        <v>1469</v>
      </c>
      <c r="E804" s="2129" t="s">
        <v>483</v>
      </c>
      <c r="F804" s="2129" t="s">
        <v>1470</v>
      </c>
      <c r="G804" s="2128" t="s">
        <v>1892</v>
      </c>
      <c r="H804" s="2130">
        <v>45128</v>
      </c>
      <c r="I804" s="2137" t="s">
        <v>1904</v>
      </c>
      <c r="J804" s="2132" t="s">
        <v>1472</v>
      </c>
      <c r="K804" s="2143" t="s">
        <v>1900</v>
      </c>
      <c r="L804" s="2132">
        <v>130388148</v>
      </c>
      <c r="M804" s="2144" t="s">
        <v>588</v>
      </c>
      <c r="N804" s="2135" t="s">
        <v>1901</v>
      </c>
      <c r="O804" s="2132">
        <v>1206010004</v>
      </c>
      <c r="P804" s="2134" t="s">
        <v>1476</v>
      </c>
      <c r="Q804" s="2142">
        <v>76877</v>
      </c>
      <c r="R804" s="271"/>
    </row>
    <row r="805" spans="1:18" ht="15.75" x14ac:dyDescent="0.25">
      <c r="A805" s="2128">
        <v>10</v>
      </c>
      <c r="B805" s="2128">
        <v>100</v>
      </c>
      <c r="C805" s="2128">
        <v>12</v>
      </c>
      <c r="D805" s="2129" t="s">
        <v>1469</v>
      </c>
      <c r="E805" s="2129" t="s">
        <v>483</v>
      </c>
      <c r="F805" s="2129" t="s">
        <v>1470</v>
      </c>
      <c r="G805" s="2128" t="s">
        <v>1892</v>
      </c>
      <c r="H805" s="2130">
        <v>45128</v>
      </c>
      <c r="I805" s="2145" t="s">
        <v>1905</v>
      </c>
      <c r="J805" s="2132" t="s">
        <v>1472</v>
      </c>
      <c r="K805" s="2143" t="s">
        <v>1906</v>
      </c>
      <c r="L805" s="2132">
        <v>130388148</v>
      </c>
      <c r="M805" s="2144" t="s">
        <v>588</v>
      </c>
      <c r="N805" s="2135" t="s">
        <v>1901</v>
      </c>
      <c r="O805" s="2132">
        <v>1206010004</v>
      </c>
      <c r="P805" s="2134" t="s">
        <v>1476</v>
      </c>
      <c r="Q805" s="2136">
        <v>25500</v>
      </c>
      <c r="R805" s="271"/>
    </row>
    <row r="806" spans="1:18" ht="15.75" x14ac:dyDescent="0.25">
      <c r="A806" s="2128">
        <v>10</v>
      </c>
      <c r="B806" s="2128">
        <v>100</v>
      </c>
      <c r="C806" s="2128">
        <v>12</v>
      </c>
      <c r="D806" s="2129" t="s">
        <v>1469</v>
      </c>
      <c r="E806" s="2129" t="s">
        <v>483</v>
      </c>
      <c r="F806" s="2129" t="s">
        <v>1470</v>
      </c>
      <c r="G806" s="2128" t="s">
        <v>1892</v>
      </c>
      <c r="H806" s="2130">
        <v>45128</v>
      </c>
      <c r="I806" s="2145" t="s">
        <v>1907</v>
      </c>
      <c r="J806" s="2132" t="s">
        <v>1472</v>
      </c>
      <c r="K806" s="2143" t="s">
        <v>1906</v>
      </c>
      <c r="L806" s="2132">
        <v>130388148</v>
      </c>
      <c r="M806" s="2144" t="s">
        <v>588</v>
      </c>
      <c r="N806" s="2135" t="s">
        <v>1901</v>
      </c>
      <c r="O806" s="2132">
        <v>1206010004</v>
      </c>
      <c r="P806" s="2134" t="s">
        <v>1476</v>
      </c>
      <c r="Q806" s="2136">
        <v>25500</v>
      </c>
      <c r="R806" s="271"/>
    </row>
    <row r="807" spans="1:18" ht="15.75" x14ac:dyDescent="0.25">
      <c r="A807" s="2128">
        <v>10</v>
      </c>
      <c r="B807" s="2128">
        <v>100</v>
      </c>
      <c r="C807" s="2128">
        <v>12</v>
      </c>
      <c r="D807" s="2129" t="s">
        <v>1469</v>
      </c>
      <c r="E807" s="2129" t="s">
        <v>483</v>
      </c>
      <c r="F807" s="2129" t="s">
        <v>1470</v>
      </c>
      <c r="G807" s="2128" t="s">
        <v>1892</v>
      </c>
      <c r="H807" s="2130">
        <v>45128</v>
      </c>
      <c r="I807" s="2145" t="s">
        <v>1908</v>
      </c>
      <c r="J807" s="2132" t="s">
        <v>1472</v>
      </c>
      <c r="K807" s="2143" t="s">
        <v>1906</v>
      </c>
      <c r="L807" s="2132">
        <v>130388148</v>
      </c>
      <c r="M807" s="2144" t="s">
        <v>588</v>
      </c>
      <c r="N807" s="2135" t="s">
        <v>1901</v>
      </c>
      <c r="O807" s="2132">
        <v>1206010004</v>
      </c>
      <c r="P807" s="2134" t="s">
        <v>1476</v>
      </c>
      <c r="Q807" s="2136">
        <v>25500</v>
      </c>
      <c r="R807" s="271"/>
    </row>
    <row r="808" spans="1:18" ht="15.75" x14ac:dyDescent="0.25">
      <c r="A808" s="2128">
        <v>10</v>
      </c>
      <c r="B808" s="2128">
        <v>100</v>
      </c>
      <c r="C808" s="2128">
        <v>12</v>
      </c>
      <c r="D808" s="2129" t="s">
        <v>1469</v>
      </c>
      <c r="E808" s="2129" t="s">
        <v>483</v>
      </c>
      <c r="F808" s="2129" t="s">
        <v>1470</v>
      </c>
      <c r="G808" s="2128" t="s">
        <v>1892</v>
      </c>
      <c r="H808" s="2130">
        <v>45128</v>
      </c>
      <c r="I808" s="2145" t="s">
        <v>1909</v>
      </c>
      <c r="J808" s="2132" t="s">
        <v>1472</v>
      </c>
      <c r="K808" s="2143" t="s">
        <v>1906</v>
      </c>
      <c r="L808" s="2132">
        <v>130388148</v>
      </c>
      <c r="M808" s="2144" t="s">
        <v>588</v>
      </c>
      <c r="N808" s="2135" t="s">
        <v>1901</v>
      </c>
      <c r="O808" s="2132">
        <v>1206010004</v>
      </c>
      <c r="P808" s="2134" t="s">
        <v>1476</v>
      </c>
      <c r="Q808" s="2136">
        <v>25500</v>
      </c>
      <c r="R808" s="271"/>
    </row>
    <row r="809" spans="1:18" ht="15.75" x14ac:dyDescent="0.25">
      <c r="A809" s="2128">
        <v>10</v>
      </c>
      <c r="B809" s="2128">
        <v>100</v>
      </c>
      <c r="C809" s="2128">
        <v>12</v>
      </c>
      <c r="D809" s="2129" t="s">
        <v>1469</v>
      </c>
      <c r="E809" s="2129" t="s">
        <v>483</v>
      </c>
      <c r="F809" s="2129" t="s">
        <v>1470</v>
      </c>
      <c r="G809" s="2128" t="s">
        <v>1892</v>
      </c>
      <c r="H809" s="2130">
        <v>45128</v>
      </c>
      <c r="I809" s="2145" t="s">
        <v>1910</v>
      </c>
      <c r="J809" s="2132" t="s">
        <v>1472</v>
      </c>
      <c r="K809" s="2143" t="s">
        <v>1906</v>
      </c>
      <c r="L809" s="2132">
        <v>130388148</v>
      </c>
      <c r="M809" s="2144" t="s">
        <v>588</v>
      </c>
      <c r="N809" s="2135" t="s">
        <v>1901</v>
      </c>
      <c r="O809" s="2132">
        <v>1206010004</v>
      </c>
      <c r="P809" s="2134" t="s">
        <v>1476</v>
      </c>
      <c r="Q809" s="2136">
        <v>25500</v>
      </c>
      <c r="R809" s="271"/>
    </row>
    <row r="810" spans="1:18" ht="15.75" x14ac:dyDescent="0.25">
      <c r="A810" s="2128">
        <v>10</v>
      </c>
      <c r="B810" s="2128">
        <v>100</v>
      </c>
      <c r="C810" s="2128">
        <v>12</v>
      </c>
      <c r="D810" s="2129" t="s">
        <v>1469</v>
      </c>
      <c r="E810" s="2129" t="s">
        <v>483</v>
      </c>
      <c r="F810" s="2129" t="s">
        <v>1470</v>
      </c>
      <c r="G810" s="2128" t="s">
        <v>1892</v>
      </c>
      <c r="H810" s="2130">
        <v>45128</v>
      </c>
      <c r="I810" s="2146">
        <v>10596</v>
      </c>
      <c r="J810" s="2132" t="s">
        <v>1472</v>
      </c>
      <c r="K810" s="2143" t="s">
        <v>1906</v>
      </c>
      <c r="L810" s="2132">
        <v>130388148</v>
      </c>
      <c r="M810" s="2144" t="s">
        <v>588</v>
      </c>
      <c r="N810" s="2135" t="s">
        <v>1901</v>
      </c>
      <c r="O810" s="2132">
        <v>1206010004</v>
      </c>
      <c r="P810" s="2134" t="s">
        <v>1476</v>
      </c>
      <c r="Q810" s="2136">
        <v>25500</v>
      </c>
      <c r="R810" s="271"/>
    </row>
    <row r="811" spans="1:18" ht="15.75" x14ac:dyDescent="0.25">
      <c r="A811" s="2128">
        <v>10</v>
      </c>
      <c r="B811" s="2128">
        <v>100</v>
      </c>
      <c r="C811" s="2128">
        <v>12</v>
      </c>
      <c r="D811" s="2129" t="s">
        <v>1469</v>
      </c>
      <c r="E811" s="2129" t="s">
        <v>483</v>
      </c>
      <c r="F811" s="2129" t="s">
        <v>1470</v>
      </c>
      <c r="G811" s="2128" t="s">
        <v>1892</v>
      </c>
      <c r="H811" s="2130">
        <v>45128</v>
      </c>
      <c r="I811" s="2137" t="s">
        <v>1911</v>
      </c>
      <c r="J811" s="2132" t="s">
        <v>1472</v>
      </c>
      <c r="K811" s="2143" t="s">
        <v>1906</v>
      </c>
      <c r="L811" s="2132">
        <v>130388148</v>
      </c>
      <c r="M811" s="2144" t="s">
        <v>588</v>
      </c>
      <c r="N811" s="2135" t="s">
        <v>1901</v>
      </c>
      <c r="O811" s="2132">
        <v>1206010004</v>
      </c>
      <c r="P811" s="2134" t="s">
        <v>1476</v>
      </c>
      <c r="Q811" s="2136">
        <v>25500</v>
      </c>
      <c r="R811" s="271"/>
    </row>
    <row r="812" spans="1:18" ht="15.75" x14ac:dyDescent="0.25">
      <c r="A812" s="2128">
        <v>10</v>
      </c>
      <c r="B812" s="2128">
        <v>100</v>
      </c>
      <c r="C812" s="2128">
        <v>12</v>
      </c>
      <c r="D812" s="2129" t="s">
        <v>1469</v>
      </c>
      <c r="E812" s="2129" t="s">
        <v>483</v>
      </c>
      <c r="F812" s="2129" t="s">
        <v>1470</v>
      </c>
      <c r="G812" s="2128" t="s">
        <v>1892</v>
      </c>
      <c r="H812" s="2130">
        <v>45128</v>
      </c>
      <c r="I812" s="2137" t="s">
        <v>1912</v>
      </c>
      <c r="J812" s="2132" t="s">
        <v>1472</v>
      </c>
      <c r="K812" s="2143" t="s">
        <v>1906</v>
      </c>
      <c r="L812" s="2132">
        <v>130388148</v>
      </c>
      <c r="M812" s="2144" t="s">
        <v>588</v>
      </c>
      <c r="N812" s="2135" t="s">
        <v>1901</v>
      </c>
      <c r="O812" s="2132">
        <v>1206010004</v>
      </c>
      <c r="P812" s="2134" t="s">
        <v>1476</v>
      </c>
      <c r="Q812" s="2136">
        <v>25500</v>
      </c>
      <c r="R812" s="271"/>
    </row>
    <row r="813" spans="1:18" ht="15.75" x14ac:dyDescent="0.25">
      <c r="A813" s="2128">
        <v>10</v>
      </c>
      <c r="B813" s="2128">
        <v>100</v>
      </c>
      <c r="C813" s="2128">
        <v>12</v>
      </c>
      <c r="D813" s="2129" t="s">
        <v>1469</v>
      </c>
      <c r="E813" s="2129" t="s">
        <v>483</v>
      </c>
      <c r="F813" s="2129" t="s">
        <v>1470</v>
      </c>
      <c r="G813" s="2128" t="s">
        <v>1892</v>
      </c>
      <c r="H813" s="2130">
        <v>45128</v>
      </c>
      <c r="I813" s="2137" t="s">
        <v>1913</v>
      </c>
      <c r="J813" s="2132" t="s">
        <v>1472</v>
      </c>
      <c r="K813" s="2143" t="s">
        <v>1906</v>
      </c>
      <c r="L813" s="2132">
        <v>130388148</v>
      </c>
      <c r="M813" s="2144" t="s">
        <v>588</v>
      </c>
      <c r="N813" s="2135" t="s">
        <v>1901</v>
      </c>
      <c r="O813" s="2132">
        <v>1206010004</v>
      </c>
      <c r="P813" s="2134" t="s">
        <v>1476</v>
      </c>
      <c r="Q813" s="2136">
        <v>25500</v>
      </c>
      <c r="R813" s="271"/>
    </row>
    <row r="814" spans="1:18" ht="15.75" x14ac:dyDescent="0.25">
      <c r="A814" s="2128">
        <v>10</v>
      </c>
      <c r="B814" s="2128">
        <v>100</v>
      </c>
      <c r="C814" s="2128">
        <v>12</v>
      </c>
      <c r="D814" s="2129" t="s">
        <v>1469</v>
      </c>
      <c r="E814" s="2129" t="s">
        <v>483</v>
      </c>
      <c r="F814" s="2129" t="s">
        <v>1470</v>
      </c>
      <c r="G814" s="2128" t="s">
        <v>1892</v>
      </c>
      <c r="H814" s="2130">
        <v>45128</v>
      </c>
      <c r="I814" s="2137" t="s">
        <v>1914</v>
      </c>
      <c r="J814" s="2132" t="s">
        <v>1472</v>
      </c>
      <c r="K814" s="2143" t="s">
        <v>1906</v>
      </c>
      <c r="L814" s="2132">
        <v>130388148</v>
      </c>
      <c r="M814" s="2144" t="s">
        <v>588</v>
      </c>
      <c r="N814" s="2135" t="s">
        <v>1901</v>
      </c>
      <c r="O814" s="2132">
        <v>1206010004</v>
      </c>
      <c r="P814" s="2134" t="s">
        <v>1476</v>
      </c>
      <c r="Q814" s="2136">
        <v>25500</v>
      </c>
      <c r="R814" s="271"/>
    </row>
    <row r="815" spans="1:18" ht="15.75" x14ac:dyDescent="0.25">
      <c r="A815" s="2128">
        <v>10</v>
      </c>
      <c r="B815" s="2128">
        <v>100</v>
      </c>
      <c r="C815" s="2128">
        <v>12</v>
      </c>
      <c r="D815" s="2129" t="s">
        <v>1469</v>
      </c>
      <c r="E815" s="2129" t="s">
        <v>483</v>
      </c>
      <c r="F815" s="2129" t="s">
        <v>1470</v>
      </c>
      <c r="G815" s="2128" t="s">
        <v>1892</v>
      </c>
      <c r="H815" s="2130">
        <v>45128</v>
      </c>
      <c r="I815" s="2137" t="s">
        <v>1915</v>
      </c>
      <c r="J815" s="2132" t="s">
        <v>1472</v>
      </c>
      <c r="K815" s="2143" t="s">
        <v>1906</v>
      </c>
      <c r="L815" s="2132">
        <v>130388148</v>
      </c>
      <c r="M815" s="2144" t="s">
        <v>588</v>
      </c>
      <c r="N815" s="2135" t="s">
        <v>1901</v>
      </c>
      <c r="O815" s="2132">
        <v>1206010004</v>
      </c>
      <c r="P815" s="2134" t="s">
        <v>1476</v>
      </c>
      <c r="Q815" s="2136">
        <v>25500</v>
      </c>
      <c r="R815" s="271"/>
    </row>
    <row r="816" spans="1:18" ht="15.75" x14ac:dyDescent="0.25">
      <c r="A816" s="2128">
        <v>10</v>
      </c>
      <c r="B816" s="2128">
        <v>100</v>
      </c>
      <c r="C816" s="2128">
        <v>12</v>
      </c>
      <c r="D816" s="2129" t="s">
        <v>1469</v>
      </c>
      <c r="E816" s="2129" t="s">
        <v>483</v>
      </c>
      <c r="F816" s="2129" t="s">
        <v>1470</v>
      </c>
      <c r="G816" s="2128" t="s">
        <v>1892</v>
      </c>
      <c r="H816" s="2130">
        <v>45128</v>
      </c>
      <c r="I816" s="2137" t="s">
        <v>1916</v>
      </c>
      <c r="J816" s="2132" t="s">
        <v>1472</v>
      </c>
      <c r="K816" s="2143" t="s">
        <v>1906</v>
      </c>
      <c r="L816" s="2132">
        <v>130388148</v>
      </c>
      <c r="M816" s="2144" t="s">
        <v>588</v>
      </c>
      <c r="N816" s="2135" t="s">
        <v>1901</v>
      </c>
      <c r="O816" s="2132">
        <v>1206010004</v>
      </c>
      <c r="P816" s="2134" t="s">
        <v>1476</v>
      </c>
      <c r="Q816" s="2136">
        <v>25500</v>
      </c>
      <c r="R816" s="271"/>
    </row>
    <row r="817" spans="1:18" ht="15.75" x14ac:dyDescent="0.25">
      <c r="A817" s="2128">
        <v>10</v>
      </c>
      <c r="B817" s="2128">
        <v>100</v>
      </c>
      <c r="C817" s="2128">
        <v>12</v>
      </c>
      <c r="D817" s="2129" t="s">
        <v>1469</v>
      </c>
      <c r="E817" s="2129" t="s">
        <v>483</v>
      </c>
      <c r="F817" s="2129" t="s">
        <v>1470</v>
      </c>
      <c r="G817" s="2128" t="s">
        <v>1892</v>
      </c>
      <c r="H817" s="2130">
        <v>45128</v>
      </c>
      <c r="I817" s="2137" t="s">
        <v>1917</v>
      </c>
      <c r="J817" s="2132" t="s">
        <v>1472</v>
      </c>
      <c r="K817" s="2143" t="s">
        <v>1906</v>
      </c>
      <c r="L817" s="2132">
        <v>130388148</v>
      </c>
      <c r="M817" s="2144" t="s">
        <v>588</v>
      </c>
      <c r="N817" s="2135" t="s">
        <v>1901</v>
      </c>
      <c r="O817" s="2132">
        <v>1206010004</v>
      </c>
      <c r="P817" s="2134" t="s">
        <v>1476</v>
      </c>
      <c r="Q817" s="2136">
        <v>25500</v>
      </c>
      <c r="R817" s="271"/>
    </row>
    <row r="818" spans="1:18" ht="15.75" x14ac:dyDescent="0.25">
      <c r="A818" s="2128">
        <v>10</v>
      </c>
      <c r="B818" s="2128">
        <v>100</v>
      </c>
      <c r="C818" s="2128">
        <v>12</v>
      </c>
      <c r="D818" s="2129" t="s">
        <v>1469</v>
      </c>
      <c r="E818" s="2129" t="s">
        <v>483</v>
      </c>
      <c r="F818" s="2129" t="s">
        <v>1470</v>
      </c>
      <c r="G818" s="2128" t="s">
        <v>1892</v>
      </c>
      <c r="H818" s="2130">
        <v>45128</v>
      </c>
      <c r="I818" s="2137" t="s">
        <v>1918</v>
      </c>
      <c r="J818" s="2132" t="s">
        <v>1472</v>
      </c>
      <c r="K818" s="2143" t="s">
        <v>1906</v>
      </c>
      <c r="L818" s="2132">
        <v>130388148</v>
      </c>
      <c r="M818" s="2144" t="s">
        <v>588</v>
      </c>
      <c r="N818" s="2135" t="s">
        <v>1901</v>
      </c>
      <c r="O818" s="2132">
        <v>1206010004</v>
      </c>
      <c r="P818" s="2134" t="s">
        <v>1476</v>
      </c>
      <c r="Q818" s="2136">
        <v>25500</v>
      </c>
      <c r="R818" s="271"/>
    </row>
    <row r="819" spans="1:18" ht="15.75" x14ac:dyDescent="0.25">
      <c r="A819" s="2128">
        <v>10</v>
      </c>
      <c r="B819" s="2128">
        <v>100</v>
      </c>
      <c r="C819" s="2128">
        <v>12</v>
      </c>
      <c r="D819" s="2129" t="s">
        <v>1469</v>
      </c>
      <c r="E819" s="2129" t="s">
        <v>483</v>
      </c>
      <c r="F819" s="2129" t="s">
        <v>1470</v>
      </c>
      <c r="G819" s="2128" t="s">
        <v>1892</v>
      </c>
      <c r="H819" s="2130">
        <v>45128</v>
      </c>
      <c r="I819" s="2137" t="s">
        <v>1919</v>
      </c>
      <c r="J819" s="2132" t="s">
        <v>1472</v>
      </c>
      <c r="K819" s="2143" t="s">
        <v>1906</v>
      </c>
      <c r="L819" s="2132">
        <v>130388148</v>
      </c>
      <c r="M819" s="2144" t="s">
        <v>588</v>
      </c>
      <c r="N819" s="2135" t="s">
        <v>1901</v>
      </c>
      <c r="O819" s="2132">
        <v>1206010004</v>
      </c>
      <c r="P819" s="2134" t="s">
        <v>1476</v>
      </c>
      <c r="Q819" s="2136">
        <v>25500</v>
      </c>
      <c r="R819" s="271"/>
    </row>
    <row r="820" spans="1:18" ht="15.75" x14ac:dyDescent="0.25">
      <c r="A820" s="2128">
        <v>10</v>
      </c>
      <c r="B820" s="2128">
        <v>100</v>
      </c>
      <c r="C820" s="2128">
        <v>12</v>
      </c>
      <c r="D820" s="2129" t="s">
        <v>1469</v>
      </c>
      <c r="E820" s="2129" t="s">
        <v>483</v>
      </c>
      <c r="F820" s="2129" t="s">
        <v>1470</v>
      </c>
      <c r="G820" s="2128" t="s">
        <v>1892</v>
      </c>
      <c r="H820" s="2130">
        <v>45128</v>
      </c>
      <c r="I820" s="2137" t="s">
        <v>1920</v>
      </c>
      <c r="J820" s="2132" t="s">
        <v>1472</v>
      </c>
      <c r="K820" s="2143" t="s">
        <v>1906</v>
      </c>
      <c r="L820" s="2132">
        <v>130388148</v>
      </c>
      <c r="M820" s="2144" t="s">
        <v>588</v>
      </c>
      <c r="N820" s="2135" t="s">
        <v>1901</v>
      </c>
      <c r="O820" s="2132">
        <v>1206010004</v>
      </c>
      <c r="P820" s="2134" t="s">
        <v>1476</v>
      </c>
      <c r="Q820" s="2136">
        <v>25500</v>
      </c>
      <c r="R820" s="271"/>
    </row>
    <row r="821" spans="1:18" ht="15.75" x14ac:dyDescent="0.25">
      <c r="A821" s="2128">
        <v>10</v>
      </c>
      <c r="B821" s="2128">
        <v>100</v>
      </c>
      <c r="C821" s="2128">
        <v>12</v>
      </c>
      <c r="D821" s="2129" t="s">
        <v>1469</v>
      </c>
      <c r="E821" s="2129" t="s">
        <v>483</v>
      </c>
      <c r="F821" s="2129" t="s">
        <v>1470</v>
      </c>
      <c r="G821" s="2128" t="s">
        <v>1892</v>
      </c>
      <c r="H821" s="2130">
        <v>45128</v>
      </c>
      <c r="I821" s="2137" t="s">
        <v>1921</v>
      </c>
      <c r="J821" s="2132" t="s">
        <v>1472</v>
      </c>
      <c r="K821" s="2143" t="s">
        <v>1906</v>
      </c>
      <c r="L821" s="2132">
        <v>130388148</v>
      </c>
      <c r="M821" s="2144" t="s">
        <v>588</v>
      </c>
      <c r="N821" s="2135" t="s">
        <v>1901</v>
      </c>
      <c r="O821" s="2132">
        <v>1206010004</v>
      </c>
      <c r="P821" s="2134" t="s">
        <v>1476</v>
      </c>
      <c r="Q821" s="2136">
        <v>25500</v>
      </c>
      <c r="R821" s="271"/>
    </row>
    <row r="822" spans="1:18" ht="15.75" x14ac:dyDescent="0.25">
      <c r="A822" s="2128">
        <v>10</v>
      </c>
      <c r="B822" s="2128">
        <v>100</v>
      </c>
      <c r="C822" s="2128">
        <v>12</v>
      </c>
      <c r="D822" s="2129" t="s">
        <v>1469</v>
      </c>
      <c r="E822" s="2129" t="s">
        <v>483</v>
      </c>
      <c r="F822" s="2129" t="s">
        <v>1470</v>
      </c>
      <c r="G822" s="2128" t="s">
        <v>1892</v>
      </c>
      <c r="H822" s="2130">
        <v>45128</v>
      </c>
      <c r="I822" s="2137" t="s">
        <v>1922</v>
      </c>
      <c r="J822" s="2132" t="s">
        <v>1472</v>
      </c>
      <c r="K822" s="2143" t="s">
        <v>1906</v>
      </c>
      <c r="L822" s="2132">
        <v>130388148</v>
      </c>
      <c r="M822" s="2144" t="s">
        <v>588</v>
      </c>
      <c r="N822" s="2135" t="s">
        <v>1901</v>
      </c>
      <c r="O822" s="2132">
        <v>1206010004</v>
      </c>
      <c r="P822" s="2134" t="s">
        <v>1476</v>
      </c>
      <c r="Q822" s="2136">
        <v>25500</v>
      </c>
      <c r="R822" s="271"/>
    </row>
    <row r="823" spans="1:18" ht="16.5" customHeight="1" x14ac:dyDescent="0.25">
      <c r="A823" s="2128">
        <v>10</v>
      </c>
      <c r="B823" s="2128">
        <v>100</v>
      </c>
      <c r="C823" s="2128">
        <v>12</v>
      </c>
      <c r="D823" s="2129" t="s">
        <v>1469</v>
      </c>
      <c r="E823" s="2129" t="s">
        <v>483</v>
      </c>
      <c r="F823" s="2129" t="s">
        <v>1470</v>
      </c>
      <c r="G823" s="2128" t="s">
        <v>1892</v>
      </c>
      <c r="H823" s="2130">
        <v>45128</v>
      </c>
      <c r="I823" s="2137" t="s">
        <v>1923</v>
      </c>
      <c r="J823" s="2132" t="s">
        <v>1472</v>
      </c>
      <c r="K823" s="2147" t="s">
        <v>1924</v>
      </c>
      <c r="L823" s="2132">
        <v>130388148</v>
      </c>
      <c r="M823" s="2144" t="s">
        <v>588</v>
      </c>
      <c r="N823" s="2135" t="s">
        <v>1901</v>
      </c>
      <c r="O823" s="2132">
        <v>1206010004</v>
      </c>
      <c r="P823" s="2134" t="s">
        <v>1476</v>
      </c>
      <c r="Q823" s="2136">
        <v>32170.14</v>
      </c>
      <c r="R823" s="271"/>
    </row>
    <row r="824" spans="1:18" ht="16.5" customHeight="1" x14ac:dyDescent="0.25">
      <c r="A824" s="2128">
        <v>10</v>
      </c>
      <c r="B824" s="2128">
        <v>100</v>
      </c>
      <c r="C824" s="2128">
        <v>12</v>
      </c>
      <c r="D824" s="2129" t="s">
        <v>1469</v>
      </c>
      <c r="E824" s="2129" t="s">
        <v>483</v>
      </c>
      <c r="F824" s="2129" t="s">
        <v>1470</v>
      </c>
      <c r="G824" s="2128" t="s">
        <v>1892</v>
      </c>
      <c r="H824" s="2130">
        <v>45128</v>
      </c>
      <c r="I824" s="2137" t="s">
        <v>1925</v>
      </c>
      <c r="J824" s="2132" t="s">
        <v>1472</v>
      </c>
      <c r="K824" s="2147" t="s">
        <v>1924</v>
      </c>
      <c r="L824" s="2132">
        <v>130388148</v>
      </c>
      <c r="M824" s="2144" t="s">
        <v>588</v>
      </c>
      <c r="N824" s="2135" t="s">
        <v>1901</v>
      </c>
      <c r="O824" s="2132">
        <v>1206010004</v>
      </c>
      <c r="P824" s="2134" t="s">
        <v>1476</v>
      </c>
      <c r="Q824" s="2136">
        <v>32170.14</v>
      </c>
      <c r="R824" s="271"/>
    </row>
    <row r="825" spans="1:18" ht="16.5" customHeight="1" x14ac:dyDescent="0.25">
      <c r="A825" s="2128">
        <v>10</v>
      </c>
      <c r="B825" s="2128">
        <v>100</v>
      </c>
      <c r="C825" s="2128">
        <v>12</v>
      </c>
      <c r="D825" s="2129" t="s">
        <v>1469</v>
      </c>
      <c r="E825" s="2129" t="s">
        <v>483</v>
      </c>
      <c r="F825" s="2129" t="s">
        <v>1470</v>
      </c>
      <c r="G825" s="2128" t="s">
        <v>1892</v>
      </c>
      <c r="H825" s="2130">
        <v>45128</v>
      </c>
      <c r="I825" s="2137" t="s">
        <v>1926</v>
      </c>
      <c r="J825" s="2132" t="s">
        <v>1472</v>
      </c>
      <c r="K825" s="2147" t="s">
        <v>1924</v>
      </c>
      <c r="L825" s="2132">
        <v>130388148</v>
      </c>
      <c r="M825" s="2144" t="s">
        <v>588</v>
      </c>
      <c r="N825" s="2135" t="s">
        <v>1901</v>
      </c>
      <c r="O825" s="2132">
        <v>1206010004</v>
      </c>
      <c r="P825" s="2134" t="s">
        <v>1476</v>
      </c>
      <c r="Q825" s="2136">
        <v>32170.14</v>
      </c>
      <c r="R825" s="271"/>
    </row>
    <row r="826" spans="1:18" ht="18" customHeight="1" x14ac:dyDescent="0.25">
      <c r="A826" s="2128">
        <v>10</v>
      </c>
      <c r="B826" s="2128">
        <v>100</v>
      </c>
      <c r="C826" s="2128">
        <v>12</v>
      </c>
      <c r="D826" s="2129" t="s">
        <v>1469</v>
      </c>
      <c r="E826" s="2129" t="s">
        <v>483</v>
      </c>
      <c r="F826" s="2129" t="s">
        <v>1470</v>
      </c>
      <c r="G826" s="2128" t="s">
        <v>1892</v>
      </c>
      <c r="H826" s="2130">
        <v>45128</v>
      </c>
      <c r="I826" s="2137" t="s">
        <v>1927</v>
      </c>
      <c r="J826" s="2132" t="s">
        <v>1472</v>
      </c>
      <c r="K826" s="2147" t="s">
        <v>1924</v>
      </c>
      <c r="L826" s="2132">
        <v>130388148</v>
      </c>
      <c r="M826" s="2144" t="s">
        <v>588</v>
      </c>
      <c r="N826" s="2135" t="s">
        <v>1901</v>
      </c>
      <c r="O826" s="2132">
        <v>1206010004</v>
      </c>
      <c r="P826" s="2134" t="s">
        <v>1476</v>
      </c>
      <c r="Q826" s="2136">
        <v>32170.14</v>
      </c>
      <c r="R826" s="271"/>
    </row>
    <row r="827" spans="1:18" ht="16.5" customHeight="1" x14ac:dyDescent="0.25">
      <c r="A827" s="2128">
        <v>10</v>
      </c>
      <c r="B827" s="2128">
        <v>100</v>
      </c>
      <c r="C827" s="2128">
        <v>12</v>
      </c>
      <c r="D827" s="2129" t="s">
        <v>1469</v>
      </c>
      <c r="E827" s="2129" t="s">
        <v>483</v>
      </c>
      <c r="F827" s="2129" t="s">
        <v>1470</v>
      </c>
      <c r="G827" s="2128" t="s">
        <v>1892</v>
      </c>
      <c r="H827" s="2130">
        <v>45128</v>
      </c>
      <c r="I827" s="2137" t="s">
        <v>1928</v>
      </c>
      <c r="J827" s="2132" t="s">
        <v>1472</v>
      </c>
      <c r="K827" s="2147" t="s">
        <v>1924</v>
      </c>
      <c r="L827" s="2132">
        <v>130388148</v>
      </c>
      <c r="M827" s="2144" t="s">
        <v>588</v>
      </c>
      <c r="N827" s="2135" t="s">
        <v>1901</v>
      </c>
      <c r="O827" s="2132">
        <v>1206010004</v>
      </c>
      <c r="P827" s="2134" t="s">
        <v>1476</v>
      </c>
      <c r="Q827" s="2136">
        <v>32170.14</v>
      </c>
      <c r="R827" s="271"/>
    </row>
    <row r="828" spans="1:18" ht="16.5" customHeight="1" x14ac:dyDescent="0.25">
      <c r="A828" s="2128">
        <v>10</v>
      </c>
      <c r="B828" s="2128">
        <v>100</v>
      </c>
      <c r="C828" s="2128">
        <v>12</v>
      </c>
      <c r="D828" s="2129" t="s">
        <v>1469</v>
      </c>
      <c r="E828" s="2129" t="s">
        <v>483</v>
      </c>
      <c r="F828" s="2129" t="s">
        <v>1470</v>
      </c>
      <c r="G828" s="2128" t="s">
        <v>1892</v>
      </c>
      <c r="H828" s="2130">
        <v>45128</v>
      </c>
      <c r="I828" s="2137" t="s">
        <v>1929</v>
      </c>
      <c r="J828" s="2132" t="s">
        <v>1472</v>
      </c>
      <c r="K828" s="2147" t="s">
        <v>1924</v>
      </c>
      <c r="L828" s="2132">
        <v>130388148</v>
      </c>
      <c r="M828" s="2144" t="s">
        <v>588</v>
      </c>
      <c r="N828" s="2135" t="s">
        <v>1901</v>
      </c>
      <c r="O828" s="2132">
        <v>1206010004</v>
      </c>
      <c r="P828" s="2134" t="s">
        <v>1476</v>
      </c>
      <c r="Q828" s="2136">
        <v>32170.14</v>
      </c>
      <c r="R828" s="271"/>
    </row>
    <row r="829" spans="1:18" ht="16.5" customHeight="1" x14ac:dyDescent="0.25">
      <c r="A829" s="2128">
        <v>10</v>
      </c>
      <c r="B829" s="2128">
        <v>100</v>
      </c>
      <c r="C829" s="2128">
        <v>12</v>
      </c>
      <c r="D829" s="2129" t="s">
        <v>1469</v>
      </c>
      <c r="E829" s="2129" t="s">
        <v>483</v>
      </c>
      <c r="F829" s="2129" t="s">
        <v>1470</v>
      </c>
      <c r="G829" s="2128" t="s">
        <v>1892</v>
      </c>
      <c r="H829" s="2130">
        <v>45128</v>
      </c>
      <c r="I829" s="2137" t="s">
        <v>1930</v>
      </c>
      <c r="J829" s="2132" t="s">
        <v>1472</v>
      </c>
      <c r="K829" s="2147" t="s">
        <v>1924</v>
      </c>
      <c r="L829" s="2132">
        <v>130388148</v>
      </c>
      <c r="M829" s="2144" t="s">
        <v>588</v>
      </c>
      <c r="N829" s="2135" t="s">
        <v>1901</v>
      </c>
      <c r="O829" s="2132">
        <v>1206010004</v>
      </c>
      <c r="P829" s="2134" t="s">
        <v>1476</v>
      </c>
      <c r="Q829" s="2136">
        <v>32170.14</v>
      </c>
      <c r="R829" s="271"/>
    </row>
    <row r="830" spans="1:18" ht="16.5" customHeight="1" x14ac:dyDescent="0.25">
      <c r="A830" s="2128">
        <v>10</v>
      </c>
      <c r="B830" s="2128">
        <v>100</v>
      </c>
      <c r="C830" s="2128">
        <v>12</v>
      </c>
      <c r="D830" s="2129" t="s">
        <v>1469</v>
      </c>
      <c r="E830" s="2129" t="s">
        <v>483</v>
      </c>
      <c r="F830" s="2129" t="s">
        <v>1470</v>
      </c>
      <c r="G830" s="2128" t="s">
        <v>1892</v>
      </c>
      <c r="H830" s="2130">
        <v>45128</v>
      </c>
      <c r="I830" s="2137" t="s">
        <v>1931</v>
      </c>
      <c r="J830" s="2132" t="s">
        <v>1472</v>
      </c>
      <c r="K830" s="2147" t="s">
        <v>1924</v>
      </c>
      <c r="L830" s="2132">
        <v>130388148</v>
      </c>
      <c r="M830" s="2144" t="s">
        <v>588</v>
      </c>
      <c r="N830" s="2135" t="s">
        <v>1901</v>
      </c>
      <c r="O830" s="2132">
        <v>1206010004</v>
      </c>
      <c r="P830" s="2134" t="s">
        <v>1476</v>
      </c>
      <c r="Q830" s="2136">
        <v>32170.14</v>
      </c>
      <c r="R830" s="271"/>
    </row>
    <row r="831" spans="1:18" ht="16.5" customHeight="1" x14ac:dyDescent="0.25">
      <c r="A831" s="2128">
        <v>10</v>
      </c>
      <c r="B831" s="2128">
        <v>100</v>
      </c>
      <c r="C831" s="2128">
        <v>12</v>
      </c>
      <c r="D831" s="2129" t="s">
        <v>1469</v>
      </c>
      <c r="E831" s="2129" t="s">
        <v>483</v>
      </c>
      <c r="F831" s="2129" t="s">
        <v>1470</v>
      </c>
      <c r="G831" s="2128" t="s">
        <v>1892</v>
      </c>
      <c r="H831" s="2130">
        <v>45128</v>
      </c>
      <c r="I831" s="2137" t="s">
        <v>1932</v>
      </c>
      <c r="J831" s="2132" t="s">
        <v>1472</v>
      </c>
      <c r="K831" s="2147" t="s">
        <v>1924</v>
      </c>
      <c r="L831" s="2132">
        <v>130388148</v>
      </c>
      <c r="M831" s="2144" t="s">
        <v>588</v>
      </c>
      <c r="N831" s="2135" t="s">
        <v>1901</v>
      </c>
      <c r="O831" s="2132">
        <v>1206010004</v>
      </c>
      <c r="P831" s="2134" t="s">
        <v>1476</v>
      </c>
      <c r="Q831" s="2136">
        <v>32170.14</v>
      </c>
      <c r="R831" s="271"/>
    </row>
    <row r="832" spans="1:18" ht="16.5" customHeight="1" x14ac:dyDescent="0.25">
      <c r="A832" s="2128">
        <v>10</v>
      </c>
      <c r="B832" s="2128">
        <v>100</v>
      </c>
      <c r="C832" s="2128">
        <v>12</v>
      </c>
      <c r="D832" s="2129" t="s">
        <v>1469</v>
      </c>
      <c r="E832" s="2129" t="s">
        <v>483</v>
      </c>
      <c r="F832" s="2129" t="s">
        <v>1470</v>
      </c>
      <c r="G832" s="2128" t="s">
        <v>1892</v>
      </c>
      <c r="H832" s="2130">
        <v>45128</v>
      </c>
      <c r="I832" s="2137" t="s">
        <v>1933</v>
      </c>
      <c r="J832" s="2132" t="s">
        <v>1472</v>
      </c>
      <c r="K832" s="2147" t="s">
        <v>1924</v>
      </c>
      <c r="L832" s="2132">
        <v>130388148</v>
      </c>
      <c r="M832" s="2144" t="s">
        <v>588</v>
      </c>
      <c r="N832" s="2135" t="s">
        <v>1901</v>
      </c>
      <c r="O832" s="2132">
        <v>1206010004</v>
      </c>
      <c r="P832" s="2134" t="s">
        <v>1476</v>
      </c>
      <c r="Q832" s="2136">
        <v>32170.14</v>
      </c>
      <c r="R832" s="271"/>
    </row>
    <row r="833" spans="1:18" ht="16.5" customHeight="1" x14ac:dyDescent="0.25">
      <c r="A833" s="2128">
        <v>10</v>
      </c>
      <c r="B833" s="2128">
        <v>100</v>
      </c>
      <c r="C833" s="2128">
        <v>12</v>
      </c>
      <c r="D833" s="2129" t="s">
        <v>1469</v>
      </c>
      <c r="E833" s="2129" t="s">
        <v>483</v>
      </c>
      <c r="F833" s="2129" t="s">
        <v>1470</v>
      </c>
      <c r="G833" s="2128" t="s">
        <v>1892</v>
      </c>
      <c r="H833" s="2130">
        <v>45128</v>
      </c>
      <c r="I833" s="2137" t="s">
        <v>1934</v>
      </c>
      <c r="J833" s="2132" t="s">
        <v>1472</v>
      </c>
      <c r="K833" s="2147" t="s">
        <v>1924</v>
      </c>
      <c r="L833" s="2132">
        <v>130388148</v>
      </c>
      <c r="M833" s="2144" t="s">
        <v>588</v>
      </c>
      <c r="N833" s="2135" t="s">
        <v>1901</v>
      </c>
      <c r="O833" s="2132">
        <v>1206010004</v>
      </c>
      <c r="P833" s="2134" t="s">
        <v>1476</v>
      </c>
      <c r="Q833" s="2136">
        <v>32170.14</v>
      </c>
      <c r="R833" s="271"/>
    </row>
    <row r="834" spans="1:18" ht="16.5" customHeight="1" x14ac:dyDescent="0.25">
      <c r="A834" s="2128">
        <v>10</v>
      </c>
      <c r="B834" s="2128">
        <v>100</v>
      </c>
      <c r="C834" s="2128">
        <v>12</v>
      </c>
      <c r="D834" s="2129" t="s">
        <v>1469</v>
      </c>
      <c r="E834" s="2129" t="s">
        <v>483</v>
      </c>
      <c r="F834" s="2129" t="s">
        <v>1470</v>
      </c>
      <c r="G834" s="2128" t="s">
        <v>1892</v>
      </c>
      <c r="H834" s="2130">
        <v>45128</v>
      </c>
      <c r="I834" s="2137" t="s">
        <v>1935</v>
      </c>
      <c r="J834" s="2132" t="s">
        <v>1472</v>
      </c>
      <c r="K834" s="2147" t="s">
        <v>1924</v>
      </c>
      <c r="L834" s="2132">
        <v>130388148</v>
      </c>
      <c r="M834" s="2144" t="s">
        <v>588</v>
      </c>
      <c r="N834" s="2135" t="s">
        <v>1901</v>
      </c>
      <c r="O834" s="2132">
        <v>1206010004</v>
      </c>
      <c r="P834" s="2134" t="s">
        <v>1476</v>
      </c>
      <c r="Q834" s="2136">
        <v>32170.14</v>
      </c>
      <c r="R834" s="271"/>
    </row>
    <row r="835" spans="1:18" ht="17.25" customHeight="1" x14ac:dyDescent="0.25">
      <c r="A835" s="2128">
        <v>10</v>
      </c>
      <c r="B835" s="2128">
        <v>100</v>
      </c>
      <c r="C835" s="2128">
        <v>12</v>
      </c>
      <c r="D835" s="2129" t="s">
        <v>1469</v>
      </c>
      <c r="E835" s="2129" t="s">
        <v>483</v>
      </c>
      <c r="F835" s="2129" t="s">
        <v>1470</v>
      </c>
      <c r="G835" s="2128" t="s">
        <v>1892</v>
      </c>
      <c r="H835" s="2130">
        <v>45128</v>
      </c>
      <c r="I835" s="2137" t="s">
        <v>1936</v>
      </c>
      <c r="J835" s="2132" t="s">
        <v>1472</v>
      </c>
      <c r="K835" s="2147" t="s">
        <v>1924</v>
      </c>
      <c r="L835" s="2132">
        <v>130388148</v>
      </c>
      <c r="M835" s="2144" t="s">
        <v>588</v>
      </c>
      <c r="N835" s="2135" t="s">
        <v>1901</v>
      </c>
      <c r="O835" s="2132">
        <v>1206010004</v>
      </c>
      <c r="P835" s="2134" t="s">
        <v>1476</v>
      </c>
      <c r="Q835" s="2136">
        <v>32170.14</v>
      </c>
      <c r="R835" s="271"/>
    </row>
    <row r="836" spans="1:18" ht="17.25" customHeight="1" x14ac:dyDescent="0.25">
      <c r="A836" s="2128">
        <v>10</v>
      </c>
      <c r="B836" s="2128">
        <v>100</v>
      </c>
      <c r="C836" s="2128">
        <v>12</v>
      </c>
      <c r="D836" s="2129" t="s">
        <v>1469</v>
      </c>
      <c r="E836" s="2129" t="s">
        <v>483</v>
      </c>
      <c r="F836" s="2129" t="s">
        <v>1470</v>
      </c>
      <c r="G836" s="2128" t="s">
        <v>1892</v>
      </c>
      <c r="H836" s="2130">
        <v>45128</v>
      </c>
      <c r="I836" s="2137" t="s">
        <v>1937</v>
      </c>
      <c r="J836" s="2132" t="s">
        <v>1472</v>
      </c>
      <c r="K836" s="2147" t="s">
        <v>1924</v>
      </c>
      <c r="L836" s="2132">
        <v>130388148</v>
      </c>
      <c r="M836" s="2144" t="s">
        <v>588</v>
      </c>
      <c r="N836" s="2135" t="s">
        <v>1901</v>
      </c>
      <c r="O836" s="2132">
        <v>1206010004</v>
      </c>
      <c r="P836" s="2134" t="s">
        <v>1476</v>
      </c>
      <c r="Q836" s="2136">
        <v>32170.14</v>
      </c>
      <c r="R836" s="271"/>
    </row>
    <row r="837" spans="1:18" ht="17.25" customHeight="1" x14ac:dyDescent="0.25">
      <c r="A837" s="2128">
        <v>10</v>
      </c>
      <c r="B837" s="2128">
        <v>100</v>
      </c>
      <c r="C837" s="2128">
        <v>12</v>
      </c>
      <c r="D837" s="2129" t="s">
        <v>1469</v>
      </c>
      <c r="E837" s="2129" t="s">
        <v>483</v>
      </c>
      <c r="F837" s="2129" t="s">
        <v>1470</v>
      </c>
      <c r="G837" s="2128" t="s">
        <v>1892</v>
      </c>
      <c r="H837" s="2130">
        <v>45128</v>
      </c>
      <c r="I837" s="2137" t="s">
        <v>1938</v>
      </c>
      <c r="J837" s="2132" t="s">
        <v>1472</v>
      </c>
      <c r="K837" s="2147" t="s">
        <v>1924</v>
      </c>
      <c r="L837" s="2132">
        <v>130388148</v>
      </c>
      <c r="M837" s="2144" t="s">
        <v>588</v>
      </c>
      <c r="N837" s="2135" t="s">
        <v>1901</v>
      </c>
      <c r="O837" s="2132">
        <v>1206010004</v>
      </c>
      <c r="P837" s="2134" t="s">
        <v>1476</v>
      </c>
      <c r="Q837" s="2136">
        <v>32170.14</v>
      </c>
      <c r="R837" s="271"/>
    </row>
    <row r="838" spans="1:18" ht="17.25" customHeight="1" x14ac:dyDescent="0.25">
      <c r="A838" s="2128">
        <v>10</v>
      </c>
      <c r="B838" s="2128">
        <v>100</v>
      </c>
      <c r="C838" s="2128">
        <v>12</v>
      </c>
      <c r="D838" s="2129" t="s">
        <v>1469</v>
      </c>
      <c r="E838" s="2129" t="s">
        <v>483</v>
      </c>
      <c r="F838" s="2129" t="s">
        <v>1470</v>
      </c>
      <c r="G838" s="2128" t="s">
        <v>1892</v>
      </c>
      <c r="H838" s="2130">
        <v>45128</v>
      </c>
      <c r="I838" s="2137" t="s">
        <v>1939</v>
      </c>
      <c r="J838" s="2132" t="s">
        <v>1472</v>
      </c>
      <c r="K838" s="2147" t="s">
        <v>1924</v>
      </c>
      <c r="L838" s="2132">
        <v>130388148</v>
      </c>
      <c r="M838" s="2144" t="s">
        <v>588</v>
      </c>
      <c r="N838" s="2135" t="s">
        <v>1901</v>
      </c>
      <c r="O838" s="2132">
        <v>1206010004</v>
      </c>
      <c r="P838" s="2134" t="s">
        <v>1476</v>
      </c>
      <c r="Q838" s="2136">
        <v>32170.14</v>
      </c>
      <c r="R838" s="271"/>
    </row>
    <row r="839" spans="1:18" ht="17.25" customHeight="1" x14ac:dyDescent="0.25">
      <c r="A839" s="2128">
        <v>10</v>
      </c>
      <c r="B839" s="2128">
        <v>100</v>
      </c>
      <c r="C839" s="2128">
        <v>12</v>
      </c>
      <c r="D839" s="2129" t="s">
        <v>1469</v>
      </c>
      <c r="E839" s="2129" t="s">
        <v>483</v>
      </c>
      <c r="F839" s="2129" t="s">
        <v>1470</v>
      </c>
      <c r="G839" s="2128" t="s">
        <v>1892</v>
      </c>
      <c r="H839" s="2130">
        <v>45128</v>
      </c>
      <c r="I839" s="2137" t="s">
        <v>1940</v>
      </c>
      <c r="J839" s="2132" t="s">
        <v>1472</v>
      </c>
      <c r="K839" s="2147" t="s">
        <v>1924</v>
      </c>
      <c r="L839" s="2132">
        <v>130388148</v>
      </c>
      <c r="M839" s="2144" t="s">
        <v>588</v>
      </c>
      <c r="N839" s="2135" t="s">
        <v>1901</v>
      </c>
      <c r="O839" s="2132">
        <v>1206010004</v>
      </c>
      <c r="P839" s="2134" t="s">
        <v>1476</v>
      </c>
      <c r="Q839" s="2136">
        <v>32170.14</v>
      </c>
      <c r="R839" s="271"/>
    </row>
    <row r="840" spans="1:18" ht="16.5" customHeight="1" x14ac:dyDescent="0.25">
      <c r="A840" s="2128">
        <v>10</v>
      </c>
      <c r="B840" s="2128">
        <v>100</v>
      </c>
      <c r="C840" s="2128">
        <v>12</v>
      </c>
      <c r="D840" s="2129" t="s">
        <v>1469</v>
      </c>
      <c r="E840" s="2129" t="s">
        <v>483</v>
      </c>
      <c r="F840" s="2129" t="s">
        <v>1470</v>
      </c>
      <c r="G840" s="2128" t="s">
        <v>1892</v>
      </c>
      <c r="H840" s="2130">
        <v>45128</v>
      </c>
      <c r="I840" s="2137" t="s">
        <v>1941</v>
      </c>
      <c r="J840" s="2132" t="s">
        <v>1472</v>
      </c>
      <c r="K840" s="2147" t="s">
        <v>1924</v>
      </c>
      <c r="L840" s="2132">
        <v>130388148</v>
      </c>
      <c r="M840" s="2144" t="s">
        <v>588</v>
      </c>
      <c r="N840" s="2135" t="s">
        <v>1901</v>
      </c>
      <c r="O840" s="2132">
        <v>1206010004</v>
      </c>
      <c r="P840" s="2134" t="s">
        <v>1476</v>
      </c>
      <c r="Q840" s="2136">
        <v>32170.14</v>
      </c>
      <c r="R840" s="271"/>
    </row>
    <row r="841" spans="1:18" ht="15.75" x14ac:dyDescent="0.25">
      <c r="A841" s="2128">
        <v>10</v>
      </c>
      <c r="B841" s="2128">
        <v>100</v>
      </c>
      <c r="C841" s="2128">
        <v>12</v>
      </c>
      <c r="D841" s="2129" t="s">
        <v>1469</v>
      </c>
      <c r="E841" s="2129" t="s">
        <v>483</v>
      </c>
      <c r="F841" s="2129" t="s">
        <v>1470</v>
      </c>
      <c r="G841" s="2128" t="s">
        <v>1892</v>
      </c>
      <c r="H841" s="2130">
        <v>45217</v>
      </c>
      <c r="I841" s="2131">
        <v>10411</v>
      </c>
      <c r="J841" s="2132" t="s">
        <v>1472</v>
      </c>
      <c r="K841" s="2143" t="s">
        <v>1942</v>
      </c>
      <c r="L841" s="2132">
        <v>132251725</v>
      </c>
      <c r="M841" s="2134" t="s">
        <v>1943</v>
      </c>
      <c r="N841" s="2135" t="s">
        <v>1944</v>
      </c>
      <c r="O841" s="2132">
        <v>1206010004</v>
      </c>
      <c r="P841" s="2134" t="s">
        <v>1476</v>
      </c>
      <c r="Q841" s="2136">
        <v>54398</v>
      </c>
      <c r="R841" s="271"/>
    </row>
    <row r="842" spans="1:18" ht="15.75" x14ac:dyDescent="0.25">
      <c r="A842" s="2128">
        <v>10</v>
      </c>
      <c r="B842" s="2128">
        <v>100</v>
      </c>
      <c r="C842" s="2128">
        <v>12</v>
      </c>
      <c r="D842" s="2129" t="s">
        <v>1469</v>
      </c>
      <c r="E842" s="2129" t="s">
        <v>483</v>
      </c>
      <c r="F842" s="2129" t="s">
        <v>1470</v>
      </c>
      <c r="G842" s="2128" t="s">
        <v>1892</v>
      </c>
      <c r="H842" s="2130">
        <v>45217</v>
      </c>
      <c r="I842" s="2131">
        <v>10412</v>
      </c>
      <c r="J842" s="2132" t="s">
        <v>1472</v>
      </c>
      <c r="K842" s="2143" t="s">
        <v>1942</v>
      </c>
      <c r="L842" s="2132">
        <v>132251725</v>
      </c>
      <c r="M842" s="2134" t="s">
        <v>1943</v>
      </c>
      <c r="N842" s="2135" t="s">
        <v>1944</v>
      </c>
      <c r="O842" s="2132">
        <v>1206010004</v>
      </c>
      <c r="P842" s="2134" t="s">
        <v>1476</v>
      </c>
      <c r="Q842" s="2136">
        <v>54398</v>
      </c>
      <c r="R842" s="271"/>
    </row>
    <row r="843" spans="1:18" ht="15.75" x14ac:dyDescent="0.25">
      <c r="A843" s="2128">
        <v>10</v>
      </c>
      <c r="B843" s="2128">
        <v>100</v>
      </c>
      <c r="C843" s="2128">
        <v>12</v>
      </c>
      <c r="D843" s="2129" t="s">
        <v>1469</v>
      </c>
      <c r="E843" s="2129" t="s">
        <v>483</v>
      </c>
      <c r="F843" s="2129" t="s">
        <v>1470</v>
      </c>
      <c r="G843" s="2128" t="s">
        <v>1892</v>
      </c>
      <c r="H843" s="2130">
        <v>45217</v>
      </c>
      <c r="I843" s="2131">
        <v>10413</v>
      </c>
      <c r="J843" s="2132" t="s">
        <v>1472</v>
      </c>
      <c r="K843" s="2143" t="s">
        <v>1945</v>
      </c>
      <c r="L843" s="2132">
        <v>132251725</v>
      </c>
      <c r="M843" s="2134" t="s">
        <v>1943</v>
      </c>
      <c r="N843" s="2135" t="s">
        <v>1944</v>
      </c>
      <c r="O843" s="2132">
        <v>1206010004</v>
      </c>
      <c r="P843" s="2134" t="s">
        <v>1476</v>
      </c>
      <c r="Q843" s="2136">
        <v>28615</v>
      </c>
      <c r="R843" s="271"/>
    </row>
    <row r="844" spans="1:18" ht="15.75" x14ac:dyDescent="0.25">
      <c r="A844" s="2128">
        <v>10</v>
      </c>
      <c r="B844" s="2128">
        <v>100</v>
      </c>
      <c r="C844" s="2128">
        <v>12</v>
      </c>
      <c r="D844" s="2129" t="s">
        <v>1469</v>
      </c>
      <c r="E844" s="2129" t="s">
        <v>483</v>
      </c>
      <c r="F844" s="2129" t="s">
        <v>1470</v>
      </c>
      <c r="G844" s="2128" t="s">
        <v>1892</v>
      </c>
      <c r="H844" s="2130">
        <v>45217</v>
      </c>
      <c r="I844" s="2131">
        <v>10414</v>
      </c>
      <c r="J844" s="2132" t="s">
        <v>1472</v>
      </c>
      <c r="K844" s="2143" t="s">
        <v>1945</v>
      </c>
      <c r="L844" s="2132">
        <v>132251725</v>
      </c>
      <c r="M844" s="2134" t="s">
        <v>1943</v>
      </c>
      <c r="N844" s="2135" t="s">
        <v>1944</v>
      </c>
      <c r="O844" s="2132">
        <v>1206010004</v>
      </c>
      <c r="P844" s="2134" t="s">
        <v>1476</v>
      </c>
      <c r="Q844" s="2136">
        <v>28615</v>
      </c>
      <c r="R844" s="271"/>
    </row>
    <row r="845" spans="1:18" ht="15.75" x14ac:dyDescent="0.25">
      <c r="A845" s="2128">
        <v>10</v>
      </c>
      <c r="B845" s="2128">
        <v>100</v>
      </c>
      <c r="C845" s="2128">
        <v>12</v>
      </c>
      <c r="D845" s="2129" t="s">
        <v>1469</v>
      </c>
      <c r="E845" s="2129" t="s">
        <v>483</v>
      </c>
      <c r="F845" s="2129" t="s">
        <v>1470</v>
      </c>
      <c r="G845" s="2128" t="s">
        <v>1892</v>
      </c>
      <c r="H845" s="2130">
        <v>45217</v>
      </c>
      <c r="I845" s="2131">
        <v>10415</v>
      </c>
      <c r="J845" s="2132" t="s">
        <v>1472</v>
      </c>
      <c r="K845" s="2143" t="s">
        <v>1945</v>
      </c>
      <c r="L845" s="2132">
        <v>132251725</v>
      </c>
      <c r="M845" s="2134" t="s">
        <v>1943</v>
      </c>
      <c r="N845" s="2135" t="s">
        <v>1944</v>
      </c>
      <c r="O845" s="2132">
        <v>1206010004</v>
      </c>
      <c r="P845" s="2134" t="s">
        <v>1476</v>
      </c>
      <c r="Q845" s="2136">
        <v>28615</v>
      </c>
      <c r="R845" s="271"/>
    </row>
    <row r="846" spans="1:18" ht="15.75" x14ac:dyDescent="0.25">
      <c r="A846" s="2128">
        <v>10</v>
      </c>
      <c r="B846" s="2128">
        <v>100</v>
      </c>
      <c r="C846" s="2128">
        <v>12</v>
      </c>
      <c r="D846" s="2129" t="s">
        <v>1469</v>
      </c>
      <c r="E846" s="2129" t="s">
        <v>483</v>
      </c>
      <c r="F846" s="2129" t="s">
        <v>1470</v>
      </c>
      <c r="G846" s="2128" t="s">
        <v>1892</v>
      </c>
      <c r="H846" s="2130">
        <v>45217</v>
      </c>
      <c r="I846" s="2131">
        <v>10416</v>
      </c>
      <c r="J846" s="2132" t="s">
        <v>1472</v>
      </c>
      <c r="K846" s="2143" t="s">
        <v>1945</v>
      </c>
      <c r="L846" s="2132">
        <v>132251725</v>
      </c>
      <c r="M846" s="2134" t="s">
        <v>1943</v>
      </c>
      <c r="N846" s="2135" t="s">
        <v>1944</v>
      </c>
      <c r="O846" s="2132">
        <v>1206010004</v>
      </c>
      <c r="P846" s="2134" t="s">
        <v>1476</v>
      </c>
      <c r="Q846" s="2136">
        <v>28615</v>
      </c>
      <c r="R846" s="271"/>
    </row>
    <row r="847" spans="1:18" ht="15.75" x14ac:dyDescent="0.25">
      <c r="A847" s="2128">
        <v>10</v>
      </c>
      <c r="B847" s="2128">
        <v>100</v>
      </c>
      <c r="C847" s="2128">
        <v>12</v>
      </c>
      <c r="D847" s="2129" t="s">
        <v>1469</v>
      </c>
      <c r="E847" s="2129" t="s">
        <v>483</v>
      </c>
      <c r="F847" s="2129" t="s">
        <v>1470</v>
      </c>
      <c r="G847" s="2128" t="s">
        <v>1892</v>
      </c>
      <c r="H847" s="2130">
        <v>45217</v>
      </c>
      <c r="I847" s="2131">
        <v>10417</v>
      </c>
      <c r="J847" s="2132" t="s">
        <v>1472</v>
      </c>
      <c r="K847" s="2143" t="s">
        <v>1945</v>
      </c>
      <c r="L847" s="2132">
        <v>132251725</v>
      </c>
      <c r="M847" s="2134" t="s">
        <v>1943</v>
      </c>
      <c r="N847" s="2135" t="s">
        <v>1944</v>
      </c>
      <c r="O847" s="2132">
        <v>1206010004</v>
      </c>
      <c r="P847" s="2134" t="s">
        <v>1476</v>
      </c>
      <c r="Q847" s="2136">
        <v>28615</v>
      </c>
      <c r="R847" s="271"/>
    </row>
    <row r="848" spans="1:18" ht="15.75" x14ac:dyDescent="0.25">
      <c r="A848" s="2128">
        <v>10</v>
      </c>
      <c r="B848" s="2128">
        <v>100</v>
      </c>
      <c r="C848" s="2128">
        <v>12</v>
      </c>
      <c r="D848" s="2129" t="s">
        <v>1469</v>
      </c>
      <c r="E848" s="2129" t="s">
        <v>483</v>
      </c>
      <c r="F848" s="2129" t="s">
        <v>1470</v>
      </c>
      <c r="G848" s="2128" t="s">
        <v>1892</v>
      </c>
      <c r="H848" s="2130">
        <v>45217</v>
      </c>
      <c r="I848" s="2131">
        <v>10418</v>
      </c>
      <c r="J848" s="2132" t="s">
        <v>1472</v>
      </c>
      <c r="K848" s="2143" t="s">
        <v>1945</v>
      </c>
      <c r="L848" s="2132">
        <v>132251725</v>
      </c>
      <c r="M848" s="2134" t="s">
        <v>1943</v>
      </c>
      <c r="N848" s="2135" t="s">
        <v>1944</v>
      </c>
      <c r="O848" s="2132">
        <v>1206010004</v>
      </c>
      <c r="P848" s="2134" t="s">
        <v>1476</v>
      </c>
      <c r="Q848" s="2136">
        <v>28615</v>
      </c>
      <c r="R848" s="271"/>
    </row>
    <row r="849" spans="1:18" ht="15.75" x14ac:dyDescent="0.25">
      <c r="A849" s="2128">
        <v>10</v>
      </c>
      <c r="B849" s="2128">
        <v>100</v>
      </c>
      <c r="C849" s="2128">
        <v>12</v>
      </c>
      <c r="D849" s="2129" t="s">
        <v>1469</v>
      </c>
      <c r="E849" s="2129" t="s">
        <v>483</v>
      </c>
      <c r="F849" s="2129" t="s">
        <v>1470</v>
      </c>
      <c r="G849" s="2128" t="s">
        <v>1892</v>
      </c>
      <c r="H849" s="2130">
        <v>45217</v>
      </c>
      <c r="I849" s="2131">
        <v>10419</v>
      </c>
      <c r="J849" s="2132" t="s">
        <v>1472</v>
      </c>
      <c r="K849" s="2143" t="s">
        <v>1945</v>
      </c>
      <c r="L849" s="2132">
        <v>132251725</v>
      </c>
      <c r="M849" s="2134" t="s">
        <v>1943</v>
      </c>
      <c r="N849" s="2135" t="s">
        <v>1944</v>
      </c>
      <c r="O849" s="2132">
        <v>1206010004</v>
      </c>
      <c r="P849" s="2134" t="s">
        <v>1476</v>
      </c>
      <c r="Q849" s="2136">
        <v>28615</v>
      </c>
      <c r="R849" s="271"/>
    </row>
    <row r="850" spans="1:18" ht="15.75" x14ac:dyDescent="0.25">
      <c r="A850" s="2128">
        <v>10</v>
      </c>
      <c r="B850" s="2128">
        <v>100</v>
      </c>
      <c r="C850" s="2128">
        <v>12</v>
      </c>
      <c r="D850" s="2129" t="s">
        <v>1469</v>
      </c>
      <c r="E850" s="2129" t="s">
        <v>483</v>
      </c>
      <c r="F850" s="2129" t="s">
        <v>1470</v>
      </c>
      <c r="G850" s="2128" t="s">
        <v>1892</v>
      </c>
      <c r="H850" s="2130">
        <v>45217</v>
      </c>
      <c r="I850" s="2131">
        <v>10420</v>
      </c>
      <c r="J850" s="2132" t="s">
        <v>1472</v>
      </c>
      <c r="K850" s="2143" t="s">
        <v>1945</v>
      </c>
      <c r="L850" s="2132">
        <v>132251725</v>
      </c>
      <c r="M850" s="2134" t="s">
        <v>1943</v>
      </c>
      <c r="N850" s="2135" t="s">
        <v>1944</v>
      </c>
      <c r="O850" s="2132">
        <v>1206010004</v>
      </c>
      <c r="P850" s="2134" t="s">
        <v>1476</v>
      </c>
      <c r="Q850" s="2136">
        <v>28615</v>
      </c>
      <c r="R850" s="271"/>
    </row>
    <row r="851" spans="1:18" ht="15.75" x14ac:dyDescent="0.25">
      <c r="A851" s="2128">
        <v>10</v>
      </c>
      <c r="B851" s="2128">
        <v>100</v>
      </c>
      <c r="C851" s="2128">
        <v>12</v>
      </c>
      <c r="D851" s="2129" t="s">
        <v>1469</v>
      </c>
      <c r="E851" s="2129" t="s">
        <v>483</v>
      </c>
      <c r="F851" s="2129" t="s">
        <v>1470</v>
      </c>
      <c r="G851" s="2128" t="s">
        <v>1892</v>
      </c>
      <c r="H851" s="2130">
        <v>45217</v>
      </c>
      <c r="I851" s="2131">
        <v>10421</v>
      </c>
      <c r="J851" s="2132" t="s">
        <v>1472</v>
      </c>
      <c r="K851" s="2143" t="s">
        <v>1945</v>
      </c>
      <c r="L851" s="2132">
        <v>132251725</v>
      </c>
      <c r="M851" s="2134" t="s">
        <v>1943</v>
      </c>
      <c r="N851" s="2135" t="s">
        <v>1944</v>
      </c>
      <c r="O851" s="2132">
        <v>1206010004</v>
      </c>
      <c r="P851" s="2134" t="s">
        <v>1476</v>
      </c>
      <c r="Q851" s="2136">
        <v>28615</v>
      </c>
      <c r="R851" s="271"/>
    </row>
    <row r="852" spans="1:18" ht="15.75" x14ac:dyDescent="0.25">
      <c r="A852" s="2128">
        <v>10</v>
      </c>
      <c r="B852" s="2128">
        <v>100</v>
      </c>
      <c r="C852" s="2128">
        <v>12</v>
      </c>
      <c r="D852" s="2129" t="s">
        <v>1469</v>
      </c>
      <c r="E852" s="2129" t="s">
        <v>483</v>
      </c>
      <c r="F852" s="2129" t="s">
        <v>1470</v>
      </c>
      <c r="G852" s="2128" t="s">
        <v>1892</v>
      </c>
      <c r="H852" s="2130">
        <v>45217</v>
      </c>
      <c r="I852" s="2131">
        <v>10422</v>
      </c>
      <c r="J852" s="2132" t="s">
        <v>1472</v>
      </c>
      <c r="K852" s="2143" t="s">
        <v>1945</v>
      </c>
      <c r="L852" s="2132">
        <v>132251725</v>
      </c>
      <c r="M852" s="2134" t="s">
        <v>1943</v>
      </c>
      <c r="N852" s="2135" t="s">
        <v>1944</v>
      </c>
      <c r="O852" s="2132">
        <v>1206010004</v>
      </c>
      <c r="P852" s="2134" t="s">
        <v>1476</v>
      </c>
      <c r="Q852" s="2136">
        <v>28615</v>
      </c>
      <c r="R852" s="271"/>
    </row>
    <row r="853" spans="1:18" ht="15.75" x14ac:dyDescent="0.25">
      <c r="A853" s="2128">
        <v>10</v>
      </c>
      <c r="B853" s="2128">
        <v>100</v>
      </c>
      <c r="C853" s="2128">
        <v>12</v>
      </c>
      <c r="D853" s="2129" t="s">
        <v>1469</v>
      </c>
      <c r="E853" s="2129" t="s">
        <v>483</v>
      </c>
      <c r="F853" s="2129" t="s">
        <v>1470</v>
      </c>
      <c r="G853" s="2128" t="s">
        <v>1892</v>
      </c>
      <c r="H853" s="2130">
        <v>45217</v>
      </c>
      <c r="I853" s="2131">
        <v>10423</v>
      </c>
      <c r="J853" s="2132" t="s">
        <v>1472</v>
      </c>
      <c r="K853" s="2143" t="s">
        <v>1945</v>
      </c>
      <c r="L853" s="2132">
        <v>132251725</v>
      </c>
      <c r="M853" s="2134" t="s">
        <v>1943</v>
      </c>
      <c r="N853" s="2135" t="s">
        <v>1944</v>
      </c>
      <c r="O853" s="2132">
        <v>1206010004</v>
      </c>
      <c r="P853" s="2134" t="s">
        <v>1476</v>
      </c>
      <c r="Q853" s="2136">
        <v>28615</v>
      </c>
      <c r="R853" s="271"/>
    </row>
    <row r="854" spans="1:18" ht="15.75" x14ac:dyDescent="0.25">
      <c r="A854" s="2128">
        <v>10</v>
      </c>
      <c r="B854" s="2128">
        <v>100</v>
      </c>
      <c r="C854" s="2128">
        <v>12</v>
      </c>
      <c r="D854" s="2129" t="s">
        <v>1469</v>
      </c>
      <c r="E854" s="2129" t="s">
        <v>483</v>
      </c>
      <c r="F854" s="2129" t="s">
        <v>1470</v>
      </c>
      <c r="G854" s="2128" t="s">
        <v>1892</v>
      </c>
      <c r="H854" s="2130">
        <v>45217</v>
      </c>
      <c r="I854" s="2131">
        <v>10424</v>
      </c>
      <c r="J854" s="2132" t="s">
        <v>1472</v>
      </c>
      <c r="K854" s="2143" t="s">
        <v>1945</v>
      </c>
      <c r="L854" s="2132">
        <v>132251725</v>
      </c>
      <c r="M854" s="2134" t="s">
        <v>1943</v>
      </c>
      <c r="N854" s="2135" t="s">
        <v>1944</v>
      </c>
      <c r="O854" s="2132">
        <v>1206010004</v>
      </c>
      <c r="P854" s="2134" t="s">
        <v>1476</v>
      </c>
      <c r="Q854" s="2136">
        <v>28615</v>
      </c>
      <c r="R854" s="271"/>
    </row>
    <row r="855" spans="1:18" ht="25.5" customHeight="1" x14ac:dyDescent="0.25">
      <c r="A855" s="2128">
        <v>10</v>
      </c>
      <c r="B855" s="2128">
        <v>100</v>
      </c>
      <c r="C855" s="2128">
        <v>12</v>
      </c>
      <c r="D855" s="2129" t="s">
        <v>1469</v>
      </c>
      <c r="E855" s="2129" t="s">
        <v>483</v>
      </c>
      <c r="F855" s="2129" t="s">
        <v>1470</v>
      </c>
      <c r="G855" s="2128" t="s">
        <v>1471</v>
      </c>
      <c r="H855" s="2130">
        <v>45155</v>
      </c>
      <c r="I855" s="2137" t="s">
        <v>1946</v>
      </c>
      <c r="J855" s="2132" t="s">
        <v>1472</v>
      </c>
      <c r="K855" s="2147" t="s">
        <v>1947</v>
      </c>
      <c r="L855" s="2132">
        <v>131296092</v>
      </c>
      <c r="M855" s="2134" t="s">
        <v>1948</v>
      </c>
      <c r="N855" s="2131" t="s">
        <v>1949</v>
      </c>
      <c r="O855" s="2132">
        <v>1206010007</v>
      </c>
      <c r="P855" s="2134" t="s">
        <v>1476</v>
      </c>
      <c r="Q855" s="2136">
        <v>4950</v>
      </c>
      <c r="R855" s="271"/>
    </row>
    <row r="856" spans="1:18" ht="22.5" customHeight="1" x14ac:dyDescent="0.25">
      <c r="A856" s="2128">
        <v>10</v>
      </c>
      <c r="B856" s="2128">
        <v>100</v>
      </c>
      <c r="C856" s="2128">
        <v>12</v>
      </c>
      <c r="D856" s="2129" t="s">
        <v>1469</v>
      </c>
      <c r="E856" s="2129" t="s">
        <v>483</v>
      </c>
      <c r="F856" s="2129" t="s">
        <v>1470</v>
      </c>
      <c r="G856" s="2128" t="s">
        <v>1471</v>
      </c>
      <c r="H856" s="2130">
        <v>45155</v>
      </c>
      <c r="I856" s="2137" t="s">
        <v>1950</v>
      </c>
      <c r="J856" s="2132" t="s">
        <v>1472</v>
      </c>
      <c r="K856" s="2147" t="s">
        <v>1947</v>
      </c>
      <c r="L856" s="2132">
        <v>131296092</v>
      </c>
      <c r="M856" s="2134" t="s">
        <v>1948</v>
      </c>
      <c r="N856" s="2131" t="s">
        <v>1949</v>
      </c>
      <c r="O856" s="2132">
        <v>1206010007</v>
      </c>
      <c r="P856" s="2134" t="s">
        <v>1476</v>
      </c>
      <c r="Q856" s="2136">
        <v>4950</v>
      </c>
      <c r="R856" s="271"/>
    </row>
    <row r="857" spans="1:18" ht="26.25" customHeight="1" x14ac:dyDescent="0.25">
      <c r="A857" s="2128">
        <v>10</v>
      </c>
      <c r="B857" s="2128">
        <v>100</v>
      </c>
      <c r="C857" s="2128">
        <v>12</v>
      </c>
      <c r="D857" s="2129" t="s">
        <v>1469</v>
      </c>
      <c r="E857" s="2129" t="s">
        <v>483</v>
      </c>
      <c r="F857" s="2129" t="s">
        <v>1470</v>
      </c>
      <c r="G857" s="2128" t="s">
        <v>1471</v>
      </c>
      <c r="H857" s="2130">
        <v>45155</v>
      </c>
      <c r="I857" s="2137" t="s">
        <v>1951</v>
      </c>
      <c r="J857" s="2132" t="s">
        <v>1472</v>
      </c>
      <c r="K857" s="2147" t="s">
        <v>1947</v>
      </c>
      <c r="L857" s="2132">
        <v>131296092</v>
      </c>
      <c r="M857" s="2134" t="s">
        <v>1948</v>
      </c>
      <c r="N857" s="2131" t="s">
        <v>1949</v>
      </c>
      <c r="O857" s="2132">
        <v>1206010007</v>
      </c>
      <c r="P857" s="2134" t="s">
        <v>1476</v>
      </c>
      <c r="Q857" s="2136">
        <v>4950</v>
      </c>
      <c r="R857" s="271"/>
    </row>
    <row r="858" spans="1:18" ht="25.5" customHeight="1" x14ac:dyDescent="0.25">
      <c r="A858" s="2128">
        <v>10</v>
      </c>
      <c r="B858" s="2128">
        <v>100</v>
      </c>
      <c r="C858" s="2128">
        <v>12</v>
      </c>
      <c r="D858" s="2129" t="s">
        <v>1469</v>
      </c>
      <c r="E858" s="2129" t="s">
        <v>483</v>
      </c>
      <c r="F858" s="2129" t="s">
        <v>1470</v>
      </c>
      <c r="G858" s="2128" t="s">
        <v>1471</v>
      </c>
      <c r="H858" s="2130">
        <v>45155</v>
      </c>
      <c r="I858" s="2137" t="s">
        <v>1952</v>
      </c>
      <c r="J858" s="2132" t="s">
        <v>1472</v>
      </c>
      <c r="K858" s="2147" t="s">
        <v>1947</v>
      </c>
      <c r="L858" s="2132">
        <v>131296092</v>
      </c>
      <c r="M858" s="2134" t="s">
        <v>1948</v>
      </c>
      <c r="N858" s="2131" t="s">
        <v>1949</v>
      </c>
      <c r="O858" s="2132">
        <v>1206010007</v>
      </c>
      <c r="P858" s="2134" t="s">
        <v>1476</v>
      </c>
      <c r="Q858" s="2136">
        <v>4950</v>
      </c>
      <c r="R858" s="271"/>
    </row>
    <row r="859" spans="1:18" ht="24" customHeight="1" x14ac:dyDescent="0.25">
      <c r="A859" s="2128">
        <v>10</v>
      </c>
      <c r="B859" s="2128">
        <v>100</v>
      </c>
      <c r="C859" s="2128">
        <v>12</v>
      </c>
      <c r="D859" s="2129" t="s">
        <v>1469</v>
      </c>
      <c r="E859" s="2129" t="s">
        <v>483</v>
      </c>
      <c r="F859" s="2129" t="s">
        <v>1470</v>
      </c>
      <c r="G859" s="2128" t="s">
        <v>1471</v>
      </c>
      <c r="H859" s="2130">
        <v>45155</v>
      </c>
      <c r="I859" s="2137" t="s">
        <v>1953</v>
      </c>
      <c r="J859" s="2132" t="s">
        <v>1472</v>
      </c>
      <c r="K859" s="2147" t="s">
        <v>1947</v>
      </c>
      <c r="L859" s="2132">
        <v>131296092</v>
      </c>
      <c r="M859" s="2134" t="s">
        <v>1948</v>
      </c>
      <c r="N859" s="2131" t="s">
        <v>1949</v>
      </c>
      <c r="O859" s="2132">
        <v>1206010007</v>
      </c>
      <c r="P859" s="2134" t="s">
        <v>1476</v>
      </c>
      <c r="Q859" s="2136">
        <v>4950</v>
      </c>
      <c r="R859" s="271"/>
    </row>
    <row r="860" spans="1:18" ht="24" customHeight="1" x14ac:dyDescent="0.25">
      <c r="A860" s="2128">
        <v>10</v>
      </c>
      <c r="B860" s="2128">
        <v>100</v>
      </c>
      <c r="C860" s="2128">
        <v>12</v>
      </c>
      <c r="D860" s="2129" t="s">
        <v>1469</v>
      </c>
      <c r="E860" s="2129" t="s">
        <v>483</v>
      </c>
      <c r="F860" s="2129" t="s">
        <v>1470</v>
      </c>
      <c r="G860" s="2128" t="s">
        <v>1471</v>
      </c>
      <c r="H860" s="2130">
        <v>45155</v>
      </c>
      <c r="I860" s="2137" t="s">
        <v>1954</v>
      </c>
      <c r="J860" s="2132" t="s">
        <v>1472</v>
      </c>
      <c r="K860" s="2147" t="s">
        <v>1947</v>
      </c>
      <c r="L860" s="2132">
        <v>131296092</v>
      </c>
      <c r="M860" s="2134" t="s">
        <v>1948</v>
      </c>
      <c r="N860" s="2131" t="s">
        <v>1949</v>
      </c>
      <c r="O860" s="2132">
        <v>1206010007</v>
      </c>
      <c r="P860" s="2134" t="s">
        <v>1476</v>
      </c>
      <c r="Q860" s="2136">
        <v>4950</v>
      </c>
      <c r="R860" s="271"/>
    </row>
    <row r="861" spans="1:18" ht="21.75" customHeight="1" x14ac:dyDescent="0.25">
      <c r="A861" s="2128">
        <v>10</v>
      </c>
      <c r="B861" s="2128">
        <v>100</v>
      </c>
      <c r="C861" s="2128">
        <v>12</v>
      </c>
      <c r="D861" s="2129" t="s">
        <v>1469</v>
      </c>
      <c r="E861" s="2129" t="s">
        <v>483</v>
      </c>
      <c r="F861" s="2129" t="s">
        <v>1470</v>
      </c>
      <c r="G861" s="2128" t="s">
        <v>1471</v>
      </c>
      <c r="H861" s="2130">
        <v>45155</v>
      </c>
      <c r="I861" s="2137" t="s">
        <v>1955</v>
      </c>
      <c r="J861" s="2132" t="s">
        <v>1472</v>
      </c>
      <c r="K861" s="2147" t="s">
        <v>1947</v>
      </c>
      <c r="L861" s="2132">
        <v>131296092</v>
      </c>
      <c r="M861" s="2134" t="s">
        <v>1948</v>
      </c>
      <c r="N861" s="2131" t="s">
        <v>1949</v>
      </c>
      <c r="O861" s="2132">
        <v>1206010007</v>
      </c>
      <c r="P861" s="2134" t="s">
        <v>1476</v>
      </c>
      <c r="Q861" s="2136">
        <v>4950</v>
      </c>
      <c r="R861" s="271"/>
    </row>
    <row r="862" spans="1:18" ht="21.75" customHeight="1" x14ac:dyDescent="0.25">
      <c r="A862" s="2128">
        <v>10</v>
      </c>
      <c r="B862" s="2128">
        <v>100</v>
      </c>
      <c r="C862" s="2128">
        <v>12</v>
      </c>
      <c r="D862" s="2129" t="s">
        <v>1469</v>
      </c>
      <c r="E862" s="2129" t="s">
        <v>483</v>
      </c>
      <c r="F862" s="2129" t="s">
        <v>1470</v>
      </c>
      <c r="G862" s="2128" t="s">
        <v>1471</v>
      </c>
      <c r="H862" s="2130">
        <v>45155</v>
      </c>
      <c r="I862" s="2137" t="s">
        <v>1956</v>
      </c>
      <c r="J862" s="2132" t="s">
        <v>1472</v>
      </c>
      <c r="K862" s="2147" t="s">
        <v>1947</v>
      </c>
      <c r="L862" s="2132">
        <v>131296092</v>
      </c>
      <c r="M862" s="2134" t="s">
        <v>1948</v>
      </c>
      <c r="N862" s="2131" t="s">
        <v>1949</v>
      </c>
      <c r="O862" s="2132">
        <v>1206010007</v>
      </c>
      <c r="P862" s="2134" t="s">
        <v>1476</v>
      </c>
      <c r="Q862" s="2136">
        <v>4950</v>
      </c>
      <c r="R862" s="271"/>
    </row>
    <row r="863" spans="1:18" ht="22.5" customHeight="1" x14ac:dyDescent="0.25">
      <c r="A863" s="2128">
        <v>10</v>
      </c>
      <c r="B863" s="2128">
        <v>100</v>
      </c>
      <c r="C863" s="2128">
        <v>12</v>
      </c>
      <c r="D863" s="2129" t="s">
        <v>1469</v>
      </c>
      <c r="E863" s="2129" t="s">
        <v>483</v>
      </c>
      <c r="F863" s="2129" t="s">
        <v>1470</v>
      </c>
      <c r="G863" s="2128" t="s">
        <v>1471</v>
      </c>
      <c r="H863" s="2130">
        <v>45155</v>
      </c>
      <c r="I863" s="2137" t="s">
        <v>1957</v>
      </c>
      <c r="J863" s="2132" t="s">
        <v>1472</v>
      </c>
      <c r="K863" s="2147" t="s">
        <v>1947</v>
      </c>
      <c r="L863" s="2132">
        <v>131296092</v>
      </c>
      <c r="M863" s="2134" t="s">
        <v>1948</v>
      </c>
      <c r="N863" s="2131" t="s">
        <v>1949</v>
      </c>
      <c r="O863" s="2132">
        <v>1206010007</v>
      </c>
      <c r="P863" s="2134" t="s">
        <v>1476</v>
      </c>
      <c r="Q863" s="2136">
        <v>4950</v>
      </c>
      <c r="R863" s="271"/>
    </row>
    <row r="864" spans="1:18" ht="21.75" customHeight="1" x14ac:dyDescent="0.25">
      <c r="A864" s="2128">
        <v>10</v>
      </c>
      <c r="B864" s="2128">
        <v>100</v>
      </c>
      <c r="C864" s="2128">
        <v>12</v>
      </c>
      <c r="D864" s="2129" t="s">
        <v>1469</v>
      </c>
      <c r="E864" s="2129" t="s">
        <v>483</v>
      </c>
      <c r="F864" s="2129" t="s">
        <v>1470</v>
      </c>
      <c r="G864" s="2128" t="s">
        <v>1471</v>
      </c>
      <c r="H864" s="2130">
        <v>45155</v>
      </c>
      <c r="I864" s="2137" t="s">
        <v>1958</v>
      </c>
      <c r="J864" s="2132" t="s">
        <v>1472</v>
      </c>
      <c r="K864" s="2147" t="s">
        <v>1947</v>
      </c>
      <c r="L864" s="2132">
        <v>131296092</v>
      </c>
      <c r="M864" s="2134" t="s">
        <v>1948</v>
      </c>
      <c r="N864" s="2131" t="s">
        <v>1949</v>
      </c>
      <c r="O864" s="2132">
        <v>1206010007</v>
      </c>
      <c r="P864" s="2134" t="s">
        <v>1476</v>
      </c>
      <c r="Q864" s="2136">
        <v>4950</v>
      </c>
      <c r="R864" s="271"/>
    </row>
    <row r="865" spans="1:18" ht="24" customHeight="1" x14ac:dyDescent="0.25">
      <c r="A865" s="2128">
        <v>10</v>
      </c>
      <c r="B865" s="2128">
        <v>100</v>
      </c>
      <c r="C865" s="2128">
        <v>12</v>
      </c>
      <c r="D865" s="2129" t="s">
        <v>1469</v>
      </c>
      <c r="E865" s="2129" t="s">
        <v>483</v>
      </c>
      <c r="F865" s="2129" t="s">
        <v>1470</v>
      </c>
      <c r="G865" s="2128" t="s">
        <v>1471</v>
      </c>
      <c r="H865" s="2130">
        <v>45155</v>
      </c>
      <c r="I865" s="2137" t="s">
        <v>1959</v>
      </c>
      <c r="J865" s="2132" t="s">
        <v>1472</v>
      </c>
      <c r="K865" s="2147" t="s">
        <v>1947</v>
      </c>
      <c r="L865" s="2132">
        <v>131296092</v>
      </c>
      <c r="M865" s="2134" t="s">
        <v>1948</v>
      </c>
      <c r="N865" s="2131" t="s">
        <v>1949</v>
      </c>
      <c r="O865" s="2132">
        <v>1206010007</v>
      </c>
      <c r="P865" s="2134" t="s">
        <v>1476</v>
      </c>
      <c r="Q865" s="2136">
        <v>4950</v>
      </c>
      <c r="R865" s="271"/>
    </row>
    <row r="866" spans="1:18" ht="23.25" customHeight="1" x14ac:dyDescent="0.25">
      <c r="A866" s="2128">
        <v>10</v>
      </c>
      <c r="B866" s="2128">
        <v>100</v>
      </c>
      <c r="C866" s="2128">
        <v>12</v>
      </c>
      <c r="D866" s="2129" t="s">
        <v>1469</v>
      </c>
      <c r="E866" s="2129" t="s">
        <v>483</v>
      </c>
      <c r="F866" s="2129" t="s">
        <v>1470</v>
      </c>
      <c r="G866" s="2128" t="s">
        <v>1471</v>
      </c>
      <c r="H866" s="2130">
        <v>45155</v>
      </c>
      <c r="I866" s="2137" t="s">
        <v>1960</v>
      </c>
      <c r="J866" s="2132" t="s">
        <v>1472</v>
      </c>
      <c r="K866" s="2147" t="s">
        <v>1947</v>
      </c>
      <c r="L866" s="2132">
        <v>131296092</v>
      </c>
      <c r="M866" s="2134" t="s">
        <v>1948</v>
      </c>
      <c r="N866" s="2131" t="s">
        <v>1949</v>
      </c>
      <c r="O866" s="2132">
        <v>1206010007</v>
      </c>
      <c r="P866" s="2134" t="s">
        <v>1476</v>
      </c>
      <c r="Q866" s="2136">
        <v>4950</v>
      </c>
      <c r="R866" s="271"/>
    </row>
    <row r="867" spans="1:18" ht="20.25" customHeight="1" x14ac:dyDescent="0.25">
      <c r="A867" s="2128">
        <v>10</v>
      </c>
      <c r="B867" s="2128">
        <v>100</v>
      </c>
      <c r="C867" s="2128">
        <v>12</v>
      </c>
      <c r="D867" s="2129" t="s">
        <v>1469</v>
      </c>
      <c r="E867" s="2129" t="s">
        <v>483</v>
      </c>
      <c r="F867" s="2129" t="s">
        <v>1470</v>
      </c>
      <c r="G867" s="2128" t="s">
        <v>1471</v>
      </c>
      <c r="H867" s="2130">
        <v>45155</v>
      </c>
      <c r="I867" s="2137" t="s">
        <v>1961</v>
      </c>
      <c r="J867" s="2132" t="s">
        <v>1472</v>
      </c>
      <c r="K867" s="2147" t="s">
        <v>1947</v>
      </c>
      <c r="L867" s="2132">
        <v>131296092</v>
      </c>
      <c r="M867" s="2134" t="s">
        <v>1948</v>
      </c>
      <c r="N867" s="2131" t="s">
        <v>1949</v>
      </c>
      <c r="O867" s="2132">
        <v>1206010007</v>
      </c>
      <c r="P867" s="2134" t="s">
        <v>1476</v>
      </c>
      <c r="Q867" s="2136">
        <v>4950</v>
      </c>
      <c r="R867" s="271"/>
    </row>
    <row r="868" spans="1:18" ht="21" customHeight="1" x14ac:dyDescent="0.25">
      <c r="A868" s="2128">
        <v>10</v>
      </c>
      <c r="B868" s="2128">
        <v>100</v>
      </c>
      <c r="C868" s="2128">
        <v>12</v>
      </c>
      <c r="D868" s="2129" t="s">
        <v>1469</v>
      </c>
      <c r="E868" s="2129" t="s">
        <v>483</v>
      </c>
      <c r="F868" s="2129" t="s">
        <v>1470</v>
      </c>
      <c r="G868" s="2128" t="s">
        <v>1471</v>
      </c>
      <c r="H868" s="2130">
        <v>45155</v>
      </c>
      <c r="I868" s="2137" t="s">
        <v>1962</v>
      </c>
      <c r="J868" s="2132" t="s">
        <v>1472</v>
      </c>
      <c r="K868" s="2147" t="s">
        <v>1947</v>
      </c>
      <c r="L868" s="2132">
        <v>131296092</v>
      </c>
      <c r="M868" s="2134" t="s">
        <v>1948</v>
      </c>
      <c r="N868" s="2131" t="s">
        <v>1949</v>
      </c>
      <c r="O868" s="2132">
        <v>1206010007</v>
      </c>
      <c r="P868" s="2134" t="s">
        <v>1476</v>
      </c>
      <c r="Q868" s="2136">
        <v>4950</v>
      </c>
      <c r="R868" s="271"/>
    </row>
    <row r="869" spans="1:18" ht="24" customHeight="1" x14ac:dyDescent="0.25">
      <c r="A869" s="2128">
        <v>10</v>
      </c>
      <c r="B869" s="2128">
        <v>100</v>
      </c>
      <c r="C869" s="2128">
        <v>12</v>
      </c>
      <c r="D869" s="2129" t="s">
        <v>1469</v>
      </c>
      <c r="E869" s="2129" t="s">
        <v>483</v>
      </c>
      <c r="F869" s="2129" t="s">
        <v>1470</v>
      </c>
      <c r="G869" s="2128" t="s">
        <v>1471</v>
      </c>
      <c r="H869" s="2130">
        <v>45155</v>
      </c>
      <c r="I869" s="2137" t="s">
        <v>1963</v>
      </c>
      <c r="J869" s="2132" t="s">
        <v>1472</v>
      </c>
      <c r="K869" s="2147" t="s">
        <v>1947</v>
      </c>
      <c r="L869" s="2132">
        <v>131296092</v>
      </c>
      <c r="M869" s="2134" t="s">
        <v>1948</v>
      </c>
      <c r="N869" s="2131" t="s">
        <v>1949</v>
      </c>
      <c r="O869" s="2132">
        <v>1206010007</v>
      </c>
      <c r="P869" s="2134" t="s">
        <v>1476</v>
      </c>
      <c r="Q869" s="2136">
        <v>4950</v>
      </c>
      <c r="R869" s="271"/>
    </row>
    <row r="870" spans="1:18" ht="23.25" customHeight="1" x14ac:dyDescent="0.25">
      <c r="A870" s="2128">
        <v>10</v>
      </c>
      <c r="B870" s="2128">
        <v>100</v>
      </c>
      <c r="C870" s="2128">
        <v>12</v>
      </c>
      <c r="D870" s="2129" t="s">
        <v>1469</v>
      </c>
      <c r="E870" s="2129" t="s">
        <v>483</v>
      </c>
      <c r="F870" s="2129" t="s">
        <v>1470</v>
      </c>
      <c r="G870" s="2128" t="s">
        <v>1471</v>
      </c>
      <c r="H870" s="2130">
        <v>45155</v>
      </c>
      <c r="I870" s="2137" t="s">
        <v>1964</v>
      </c>
      <c r="J870" s="2132" t="s">
        <v>1472</v>
      </c>
      <c r="K870" s="2147" t="s">
        <v>1947</v>
      </c>
      <c r="L870" s="2132">
        <v>131296092</v>
      </c>
      <c r="M870" s="2134" t="s">
        <v>1948</v>
      </c>
      <c r="N870" s="2131" t="s">
        <v>1949</v>
      </c>
      <c r="O870" s="2132">
        <v>1206010007</v>
      </c>
      <c r="P870" s="2134" t="s">
        <v>1476</v>
      </c>
      <c r="Q870" s="2136">
        <v>4950</v>
      </c>
      <c r="R870" s="271"/>
    </row>
    <row r="871" spans="1:18" ht="24" customHeight="1" x14ac:dyDescent="0.25">
      <c r="A871" s="2128">
        <v>10</v>
      </c>
      <c r="B871" s="2128">
        <v>100</v>
      </c>
      <c r="C871" s="2128">
        <v>12</v>
      </c>
      <c r="D871" s="2129" t="s">
        <v>1469</v>
      </c>
      <c r="E871" s="2129" t="s">
        <v>483</v>
      </c>
      <c r="F871" s="2129" t="s">
        <v>1470</v>
      </c>
      <c r="G871" s="2128" t="s">
        <v>1471</v>
      </c>
      <c r="H871" s="2130">
        <v>45155</v>
      </c>
      <c r="I871" s="2137" t="s">
        <v>1965</v>
      </c>
      <c r="J871" s="2132" t="s">
        <v>1472</v>
      </c>
      <c r="K871" s="2147" t="s">
        <v>1947</v>
      </c>
      <c r="L871" s="2132">
        <v>131296092</v>
      </c>
      <c r="M871" s="2134" t="s">
        <v>1948</v>
      </c>
      <c r="N871" s="2131" t="s">
        <v>1949</v>
      </c>
      <c r="O871" s="2132">
        <v>1206010007</v>
      </c>
      <c r="P871" s="2134" t="s">
        <v>1476</v>
      </c>
      <c r="Q871" s="2136">
        <v>4950</v>
      </c>
      <c r="R871" s="271"/>
    </row>
    <row r="872" spans="1:18" ht="21.75" customHeight="1" x14ac:dyDescent="0.25">
      <c r="A872" s="2128">
        <v>10</v>
      </c>
      <c r="B872" s="2128">
        <v>100</v>
      </c>
      <c r="C872" s="2128">
        <v>12</v>
      </c>
      <c r="D872" s="2129" t="s">
        <v>1469</v>
      </c>
      <c r="E872" s="2129" t="s">
        <v>483</v>
      </c>
      <c r="F872" s="2129" t="s">
        <v>1470</v>
      </c>
      <c r="G872" s="2128" t="s">
        <v>1471</v>
      </c>
      <c r="H872" s="2130">
        <v>45155</v>
      </c>
      <c r="I872" s="2137" t="s">
        <v>1966</v>
      </c>
      <c r="J872" s="2132" t="s">
        <v>1472</v>
      </c>
      <c r="K872" s="2147" t="s">
        <v>1947</v>
      </c>
      <c r="L872" s="2132">
        <v>131296092</v>
      </c>
      <c r="M872" s="2134" t="s">
        <v>1948</v>
      </c>
      <c r="N872" s="2131" t="s">
        <v>1949</v>
      </c>
      <c r="O872" s="2132">
        <v>1206010007</v>
      </c>
      <c r="P872" s="2134" t="s">
        <v>1476</v>
      </c>
      <c r="Q872" s="2136">
        <v>4950</v>
      </c>
      <c r="R872" s="271"/>
    </row>
    <row r="873" spans="1:18" ht="24.75" customHeight="1" x14ac:dyDescent="0.25">
      <c r="A873" s="2128">
        <v>10</v>
      </c>
      <c r="B873" s="2128">
        <v>100</v>
      </c>
      <c r="C873" s="2128">
        <v>12</v>
      </c>
      <c r="D873" s="2129" t="s">
        <v>1469</v>
      </c>
      <c r="E873" s="2129" t="s">
        <v>483</v>
      </c>
      <c r="F873" s="2129" t="s">
        <v>1470</v>
      </c>
      <c r="G873" s="2128" t="s">
        <v>1471</v>
      </c>
      <c r="H873" s="2130">
        <v>45155</v>
      </c>
      <c r="I873" s="2137" t="s">
        <v>1967</v>
      </c>
      <c r="J873" s="2132" t="s">
        <v>1472</v>
      </c>
      <c r="K873" s="2147" t="s">
        <v>1947</v>
      </c>
      <c r="L873" s="2132">
        <v>131296092</v>
      </c>
      <c r="M873" s="2134" t="s">
        <v>1948</v>
      </c>
      <c r="N873" s="2131" t="s">
        <v>1949</v>
      </c>
      <c r="O873" s="2132">
        <v>1206010007</v>
      </c>
      <c r="P873" s="2134" t="s">
        <v>1476</v>
      </c>
      <c r="Q873" s="2136">
        <v>4950</v>
      </c>
      <c r="R873" s="271"/>
    </row>
    <row r="874" spans="1:18" ht="21" customHeight="1" x14ac:dyDescent="0.25">
      <c r="A874" s="2128">
        <v>10</v>
      </c>
      <c r="B874" s="2128">
        <v>100</v>
      </c>
      <c r="C874" s="2128">
        <v>12</v>
      </c>
      <c r="D874" s="2129" t="s">
        <v>1469</v>
      </c>
      <c r="E874" s="2129" t="s">
        <v>483</v>
      </c>
      <c r="F874" s="2129" t="s">
        <v>1470</v>
      </c>
      <c r="G874" s="2128" t="s">
        <v>1471</v>
      </c>
      <c r="H874" s="2130">
        <v>45155</v>
      </c>
      <c r="I874" s="2137" t="s">
        <v>1968</v>
      </c>
      <c r="J874" s="2132" t="s">
        <v>1472</v>
      </c>
      <c r="K874" s="2147" t="s">
        <v>1947</v>
      </c>
      <c r="L874" s="2132">
        <v>131296092</v>
      </c>
      <c r="M874" s="2134" t="s">
        <v>1948</v>
      </c>
      <c r="N874" s="2131" t="s">
        <v>1949</v>
      </c>
      <c r="O874" s="2132">
        <v>1206010007</v>
      </c>
      <c r="P874" s="2134" t="s">
        <v>1476</v>
      </c>
      <c r="Q874" s="2136">
        <v>4950.1099999999997</v>
      </c>
      <c r="R874" s="271"/>
    </row>
    <row r="875" spans="1:18" ht="23.25" customHeight="1" x14ac:dyDescent="0.25">
      <c r="A875" s="2128">
        <v>10</v>
      </c>
      <c r="B875" s="2128">
        <v>100</v>
      </c>
      <c r="C875" s="2128">
        <v>12</v>
      </c>
      <c r="D875" s="2129" t="s">
        <v>1469</v>
      </c>
      <c r="E875" s="2129" t="s">
        <v>483</v>
      </c>
      <c r="F875" s="2129" t="s">
        <v>1470</v>
      </c>
      <c r="G875" s="2128" t="s">
        <v>1969</v>
      </c>
      <c r="H875" s="2130">
        <v>45155</v>
      </c>
      <c r="I875" s="2137">
        <v>10613</v>
      </c>
      <c r="J875" s="2132" t="s">
        <v>1472</v>
      </c>
      <c r="K875" s="2147" t="s">
        <v>1970</v>
      </c>
      <c r="L875" s="2132">
        <v>131296092</v>
      </c>
      <c r="M875" s="2134" t="s">
        <v>1948</v>
      </c>
      <c r="N875" s="2131" t="s">
        <v>1949</v>
      </c>
      <c r="O875" s="2132">
        <v>1206010007</v>
      </c>
      <c r="P875" s="2134" t="s">
        <v>1476</v>
      </c>
      <c r="Q875" s="2136">
        <v>99799.92</v>
      </c>
      <c r="R875" s="271"/>
    </row>
    <row r="876" spans="1:18" ht="18.75" x14ac:dyDescent="0.3">
      <c r="A876" s="2148"/>
      <c r="B876" s="2149"/>
      <c r="C876" s="2150"/>
      <c r="D876" s="2149"/>
      <c r="E876" s="2149"/>
      <c r="F876" s="2151"/>
      <c r="G876" s="2149"/>
      <c r="H876" s="2152"/>
      <c r="I876" s="2153"/>
      <c r="J876" s="2154"/>
      <c r="K876" s="2154"/>
      <c r="L876" s="2155"/>
      <c r="M876" s="2154"/>
      <c r="N876" s="2154"/>
      <c r="O876" s="2154"/>
      <c r="P876" s="2156"/>
      <c r="Q876" s="2157">
        <f>SUM(Q17:Q875)</f>
        <v>58576024.829999991</v>
      </c>
    </row>
    <row r="877" spans="1:18" ht="15.75" x14ac:dyDescent="0.25">
      <c r="B877" s="2158"/>
      <c r="C877" s="2158"/>
      <c r="D877" s="2158"/>
      <c r="E877" s="2158"/>
      <c r="F877" s="2158"/>
      <c r="G877" s="2159"/>
      <c r="H877" s="2160"/>
      <c r="I877" s="2161"/>
      <c r="J877" s="43"/>
      <c r="K877" s="43"/>
      <c r="L877" s="50"/>
      <c r="M877" s="43"/>
      <c r="N877" s="43"/>
      <c r="O877" s="43"/>
      <c r="P877" s="50"/>
      <c r="Q877" s="2162" t="s">
        <v>336</v>
      </c>
    </row>
    <row r="878" spans="1:18" x14ac:dyDescent="0.25">
      <c r="B878" s="2158"/>
      <c r="C878" s="2158"/>
      <c r="D878" s="2158"/>
      <c r="E878" s="2158"/>
      <c r="F878" s="2158"/>
      <c r="G878" s="2159"/>
      <c r="H878" s="2160"/>
      <c r="I878" s="2161"/>
      <c r="J878" s="43"/>
      <c r="K878" s="43"/>
      <c r="L878" s="50"/>
      <c r="M878" s="43"/>
      <c r="N878" s="43"/>
      <c r="O878" s="43"/>
      <c r="P878" s="50"/>
      <c r="Q878" s="2163"/>
    </row>
    <row r="879" spans="1:18" x14ac:dyDescent="0.25">
      <c r="B879" s="2158"/>
      <c r="C879" s="2158"/>
      <c r="D879" s="2158"/>
      <c r="E879" s="2158"/>
      <c r="F879" s="2158"/>
      <c r="G879" s="2159"/>
      <c r="H879" s="2160"/>
      <c r="I879" s="2161"/>
      <c r="J879" s="43"/>
      <c r="K879" s="43"/>
      <c r="L879" s="50"/>
      <c r="M879" s="43"/>
      <c r="N879" s="43"/>
      <c r="O879" s="43"/>
      <c r="P879" s="50"/>
      <c r="Q879" s="2163"/>
    </row>
    <row r="880" spans="1:18" s="2165" customFormat="1" ht="23.25" x14ac:dyDescent="0.35">
      <c r="A880" s="2164"/>
      <c r="C880" s="2856" t="s">
        <v>1971</v>
      </c>
      <c r="D880" s="2856"/>
      <c r="E880" s="2856"/>
      <c r="F880" s="2190"/>
      <c r="G880" s="2190" t="s">
        <v>14</v>
      </c>
      <c r="H880" s="2857" t="s">
        <v>918</v>
      </c>
      <c r="I880" s="2857"/>
      <c r="J880" s="2857"/>
      <c r="K880" s="2167"/>
      <c r="L880" s="2168"/>
      <c r="M880" s="2858" t="s">
        <v>919</v>
      </c>
      <c r="N880" s="2858"/>
      <c r="O880" s="2858"/>
      <c r="P880" s="2169"/>
    </row>
    <row r="881" spans="1:17" s="2165" customFormat="1" ht="23.25" x14ac:dyDescent="0.35">
      <c r="A881" s="2164"/>
      <c r="C881" s="2859" t="str">
        <f>'[2]Datos Generales'!C16</f>
        <v>Preparado por</v>
      </c>
      <c r="D881" s="2859"/>
      <c r="E881" s="2859"/>
      <c r="F881" s="2190"/>
      <c r="G881" s="2190"/>
      <c r="H881" s="2859" t="str">
        <f>'[2]Datos Generales'!D16</f>
        <v>Revisado por</v>
      </c>
      <c r="I881" s="2859"/>
      <c r="J881" s="2859"/>
      <c r="K881" s="2166"/>
      <c r="L881" s="2170"/>
      <c r="M881" s="2859" t="str">
        <f>'[2]Datos Generales'!E16</f>
        <v>Autorizado por</v>
      </c>
      <c r="N881" s="2859"/>
      <c r="O881" s="2859"/>
      <c r="P881" s="2171"/>
    </row>
    <row r="882" spans="1:17" s="2165" customFormat="1" ht="23.25" x14ac:dyDescent="0.35">
      <c r="A882" s="2164"/>
      <c r="C882" s="2191"/>
      <c r="D882" s="2191"/>
      <c r="E882" s="2191"/>
      <c r="F882" s="2190"/>
      <c r="G882" s="2190"/>
      <c r="H882" s="2191"/>
      <c r="I882" s="2192"/>
      <c r="J882" s="2191"/>
      <c r="K882" s="2166"/>
      <c r="L882" s="2170"/>
      <c r="M882" s="2191"/>
      <c r="N882" s="2191"/>
      <c r="O882" s="2191"/>
      <c r="P882" s="2171"/>
    </row>
    <row r="883" spans="1:17" s="2165" customFormat="1" ht="23.25" x14ac:dyDescent="0.35">
      <c r="A883" s="2164"/>
      <c r="C883" s="2191"/>
      <c r="D883" s="2191"/>
      <c r="E883" s="2191"/>
      <c r="F883" s="2190"/>
      <c r="G883" s="2190"/>
      <c r="H883" s="2191"/>
      <c r="I883" s="2192"/>
      <c r="J883" s="2191"/>
      <c r="K883" s="2166"/>
      <c r="L883" s="2170"/>
      <c r="M883" s="2191"/>
      <c r="N883" s="2191"/>
      <c r="O883" s="2191"/>
      <c r="P883" s="2171"/>
    </row>
    <row r="884" spans="1:17" s="2165" customFormat="1" ht="23.25" x14ac:dyDescent="0.35">
      <c r="A884" s="2164"/>
      <c r="C884" s="2856" t="s">
        <v>1972</v>
      </c>
      <c r="D884" s="2856"/>
      <c r="E884" s="2856"/>
      <c r="F884" s="2193"/>
      <c r="G884" s="2193"/>
      <c r="H884" s="2858" t="s">
        <v>1973</v>
      </c>
      <c r="I884" s="2858"/>
      <c r="J884" s="2858"/>
      <c r="K884" s="2172"/>
      <c r="L884" s="2173"/>
      <c r="M884" s="2858" t="s">
        <v>520</v>
      </c>
      <c r="N884" s="2858"/>
      <c r="O884" s="2858"/>
      <c r="P884" s="2171"/>
    </row>
    <row r="885" spans="1:17" s="2165" customFormat="1" ht="23.25" x14ac:dyDescent="0.35">
      <c r="A885" s="2164"/>
      <c r="C885" s="2859" t="str">
        <f>'[2]Datos Generales'!C17</f>
        <v>Puesto que ocupa</v>
      </c>
      <c r="D885" s="2859"/>
      <c r="E885" s="2859"/>
      <c r="F885" s="2193"/>
      <c r="G885" s="2193"/>
      <c r="H885" s="2859" t="str">
        <f>'[2]Datos Generales'!D17</f>
        <v>Puesto que ocupa</v>
      </c>
      <c r="I885" s="2859"/>
      <c r="J885" s="2859"/>
      <c r="K885" s="2172"/>
      <c r="L885" s="2173"/>
      <c r="M885" s="2859" t="str">
        <f>'[2]Datos Generales'!E17</f>
        <v>Puesto que ocupa</v>
      </c>
      <c r="N885" s="2859"/>
      <c r="O885" s="2859"/>
      <c r="P885" s="2174"/>
    </row>
    <row r="886" spans="1:17" s="2165" customFormat="1" ht="23.25" x14ac:dyDescent="0.35">
      <c r="A886" s="2164"/>
      <c r="C886" s="2191"/>
      <c r="D886" s="2191"/>
      <c r="E886" s="2191"/>
      <c r="F886" s="2193"/>
      <c r="G886" s="2193"/>
      <c r="H886" s="2191"/>
      <c r="I886" s="2192"/>
      <c r="J886" s="2191"/>
      <c r="K886" s="2172"/>
      <c r="L886" s="2173"/>
      <c r="M886" s="2191"/>
      <c r="N886" s="2191"/>
      <c r="O886" s="2191"/>
      <c r="P886" s="2174"/>
    </row>
    <row r="887" spans="1:17" s="2165" customFormat="1" ht="23.25" x14ac:dyDescent="0.35">
      <c r="A887" s="2164"/>
      <c r="C887" s="2191"/>
      <c r="D887" s="2191"/>
      <c r="E887" s="2191"/>
      <c r="F887" s="2193"/>
      <c r="G887" s="2193"/>
      <c r="H887" s="2191"/>
      <c r="I887" s="2192"/>
      <c r="J887" s="2191"/>
      <c r="K887" s="2172"/>
      <c r="L887" s="2173"/>
      <c r="M887" s="2191"/>
      <c r="N887" s="2191"/>
      <c r="O887" s="2191"/>
      <c r="P887" s="2174"/>
    </row>
    <row r="888" spans="1:17" s="2165" customFormat="1" ht="23.25" x14ac:dyDescent="0.35">
      <c r="A888" s="2164"/>
      <c r="C888" s="2861">
        <v>45299</v>
      </c>
      <c r="D888" s="2861"/>
      <c r="E888" s="2861"/>
      <c r="F888" s="2194"/>
      <c r="G888" s="2194"/>
      <c r="H888" s="2861">
        <v>45301</v>
      </c>
      <c r="I888" s="2861"/>
      <c r="J888" s="2861"/>
      <c r="K888" s="2175"/>
      <c r="L888" s="2176"/>
      <c r="M888" s="2861">
        <v>45303</v>
      </c>
      <c r="N888" s="2861"/>
      <c r="O888" s="2861"/>
      <c r="P888" s="2171"/>
    </row>
    <row r="889" spans="1:17" s="2165" customFormat="1" ht="23.25" x14ac:dyDescent="0.35">
      <c r="A889" s="2164"/>
      <c r="C889" s="2859" t="s">
        <v>287</v>
      </c>
      <c r="D889" s="2859"/>
      <c r="E889" s="2859"/>
      <c r="F889" s="2195"/>
      <c r="G889" s="2195"/>
      <c r="H889" s="2859" t="s">
        <v>288</v>
      </c>
      <c r="I889" s="2859"/>
      <c r="J889" s="2859"/>
      <c r="K889" s="2172"/>
      <c r="L889" s="2173"/>
      <c r="M889" s="2859" t="s">
        <v>300</v>
      </c>
      <c r="N889" s="2859"/>
      <c r="O889" s="2859"/>
      <c r="P889" s="2177"/>
      <c r="Q889" s="2178"/>
    </row>
    <row r="890" spans="1:17" ht="15.75" x14ac:dyDescent="0.25">
      <c r="B890" s="2179"/>
      <c r="C890" s="2180"/>
      <c r="D890" s="2180"/>
      <c r="E890" s="2180"/>
      <c r="F890" s="2180"/>
      <c r="G890" s="2181"/>
      <c r="H890" s="2182"/>
      <c r="I890" s="2183"/>
      <c r="J890" s="2184"/>
      <c r="K890" s="2185"/>
      <c r="L890" s="2186"/>
      <c r="M890" s="2185"/>
      <c r="N890" s="2186"/>
      <c r="O890" s="2186"/>
      <c r="P890" s="1820"/>
      <c r="Q890" s="1710"/>
    </row>
    <row r="891" spans="1:17" x14ac:dyDescent="0.25">
      <c r="B891" s="2860"/>
      <c r="C891" s="2860"/>
      <c r="D891" s="2860"/>
      <c r="E891" s="2860"/>
      <c r="F891" s="2860"/>
      <c r="G891" s="615"/>
      <c r="H891" s="2187"/>
      <c r="I891" s="2188"/>
      <c r="J891" s="616"/>
      <c r="K891" s="616"/>
      <c r="L891" s="52"/>
      <c r="M891" s="616"/>
      <c r="N891" s="616"/>
      <c r="O891" s="616"/>
      <c r="P891" s="614"/>
      <c r="Q891" s="370"/>
    </row>
    <row r="896" spans="1:17" x14ac:dyDescent="0.25">
      <c r="P896" s="2189"/>
    </row>
    <row r="897" spans="16:16" x14ac:dyDescent="0.25">
      <c r="P897" s="2189"/>
    </row>
    <row r="898" spans="16:16" x14ac:dyDescent="0.25">
      <c r="P898" s="2189"/>
    </row>
  </sheetData>
  <sheetProtection formatColumns="0" formatRows="0" insertRows="0"/>
  <mergeCells count="28">
    <mergeCell ref="C889:E889"/>
    <mergeCell ref="H889:J889"/>
    <mergeCell ref="M889:O889"/>
    <mergeCell ref="B891:F891"/>
    <mergeCell ref="C885:E885"/>
    <mergeCell ref="H885:J885"/>
    <mergeCell ref="M885:O885"/>
    <mergeCell ref="C888:E888"/>
    <mergeCell ref="H888:J888"/>
    <mergeCell ref="M888:O888"/>
    <mergeCell ref="C881:E881"/>
    <mergeCell ref="H881:J881"/>
    <mergeCell ref="M881:O881"/>
    <mergeCell ref="C884:E884"/>
    <mergeCell ref="H884:J884"/>
    <mergeCell ref="M884:O884"/>
    <mergeCell ref="A15:G15"/>
    <mergeCell ref="H15:O15"/>
    <mergeCell ref="P15:P16"/>
    <mergeCell ref="Q15:Q16"/>
    <mergeCell ref="C880:E880"/>
    <mergeCell ref="H880:J880"/>
    <mergeCell ref="M880:O880"/>
    <mergeCell ref="A7:Q7"/>
    <mergeCell ref="A8:Q9"/>
    <mergeCell ref="A10:Q10"/>
    <mergeCell ref="E12:H12"/>
    <mergeCell ref="P14:Q14"/>
  </mergeCells>
  <pageMargins left="0.7" right="0.7" top="0.75" bottom="0.75" header="0.3" footer="0.3"/>
  <pageSetup scale="35"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76"/>
  <sheetViews>
    <sheetView showGridLines="0" zoomScaleNormal="100" zoomScaleSheetLayoutView="90" workbookViewId="0">
      <selection activeCell="G3" sqref="G3"/>
    </sheetView>
  </sheetViews>
  <sheetFormatPr baseColWidth="10" defaultRowHeight="12.75" x14ac:dyDescent="0.2"/>
  <cols>
    <col min="1" max="2" width="2.85546875" style="47" customWidth="1"/>
    <col min="3" max="3" width="3.5703125" style="20" bestFit="1" customWidth="1"/>
    <col min="4" max="4" width="13.28515625" style="47" bestFit="1" customWidth="1"/>
    <col min="5" max="5" width="46.85546875" style="59" customWidth="1"/>
    <col min="6" max="6" width="16.7109375" style="17" bestFit="1" customWidth="1"/>
    <col min="7" max="7" width="29.42578125" style="2" customWidth="1"/>
    <col min="8" max="8" width="17.140625" style="17" customWidth="1"/>
    <col min="9" max="9" width="27.28515625" style="59" customWidth="1"/>
    <col min="10" max="10" width="18.5703125" style="58" customWidth="1"/>
    <col min="11" max="11" width="16.7109375" style="2" customWidth="1"/>
    <col min="12" max="12" width="3.5703125" style="47" customWidth="1"/>
    <col min="13" max="258" width="11.42578125" style="47"/>
    <col min="259" max="259" width="3.140625" style="47" bestFit="1" customWidth="1"/>
    <col min="260" max="260" width="26.42578125" style="47" customWidth="1"/>
    <col min="261" max="261" width="32.140625" style="47" customWidth="1"/>
    <col min="262" max="262" width="14.85546875" style="47" customWidth="1"/>
    <col min="263" max="263" width="13.140625" style="47" customWidth="1"/>
    <col min="264" max="264" width="19.42578125" style="47" customWidth="1"/>
    <col min="265" max="265" width="41.85546875" style="47" customWidth="1"/>
    <col min="266" max="266" width="19.42578125" style="47" customWidth="1"/>
    <col min="267" max="267" width="14.140625" style="47" bestFit="1" customWidth="1"/>
    <col min="268" max="268" width="12.5703125" style="47" customWidth="1"/>
    <col min="269" max="514" width="11.42578125" style="47"/>
    <col min="515" max="515" width="3.140625" style="47" bestFit="1" customWidth="1"/>
    <col min="516" max="516" width="26.42578125" style="47" customWidth="1"/>
    <col min="517" max="517" width="32.140625" style="47" customWidth="1"/>
    <col min="518" max="518" width="14.85546875" style="47" customWidth="1"/>
    <col min="519" max="519" width="13.140625" style="47" customWidth="1"/>
    <col min="520" max="520" width="19.42578125" style="47" customWidth="1"/>
    <col min="521" max="521" width="41.85546875" style="47" customWidth="1"/>
    <col min="522" max="522" width="19.42578125" style="47" customWidth="1"/>
    <col min="523" max="523" width="14.140625" style="47" bestFit="1" customWidth="1"/>
    <col min="524" max="524" width="12.5703125" style="47" customWidth="1"/>
    <col min="525" max="770" width="11.42578125" style="47"/>
    <col min="771" max="771" width="3.140625" style="47" bestFit="1" customWidth="1"/>
    <col min="772" max="772" width="26.42578125" style="47" customWidth="1"/>
    <col min="773" max="773" width="32.140625" style="47" customWidth="1"/>
    <col min="774" max="774" width="14.85546875" style="47" customWidth="1"/>
    <col min="775" max="775" width="13.140625" style="47" customWidth="1"/>
    <col min="776" max="776" width="19.42578125" style="47" customWidth="1"/>
    <col min="777" max="777" width="41.85546875" style="47" customWidth="1"/>
    <col min="778" max="778" width="19.42578125" style="47" customWidth="1"/>
    <col min="779" max="779" width="14.140625" style="47" bestFit="1" customWidth="1"/>
    <col min="780" max="780" width="12.5703125" style="47" customWidth="1"/>
    <col min="781" max="1026" width="11.42578125" style="47"/>
    <col min="1027" max="1027" width="3.140625" style="47" bestFit="1" customWidth="1"/>
    <col min="1028" max="1028" width="26.42578125" style="47" customWidth="1"/>
    <col min="1029" max="1029" width="32.140625" style="47" customWidth="1"/>
    <col min="1030" max="1030" width="14.85546875" style="47" customWidth="1"/>
    <col min="1031" max="1031" width="13.140625" style="47" customWidth="1"/>
    <col min="1032" max="1032" width="19.42578125" style="47" customWidth="1"/>
    <col min="1033" max="1033" width="41.85546875" style="47" customWidth="1"/>
    <col min="1034" max="1034" width="19.42578125" style="47" customWidth="1"/>
    <col min="1035" max="1035" width="14.140625" style="47" bestFit="1" customWidth="1"/>
    <col min="1036" max="1036" width="12.5703125" style="47" customWidth="1"/>
    <col min="1037" max="1282" width="11.42578125" style="47"/>
    <col min="1283" max="1283" width="3.140625" style="47" bestFit="1" customWidth="1"/>
    <col min="1284" max="1284" width="26.42578125" style="47" customWidth="1"/>
    <col min="1285" max="1285" width="32.140625" style="47" customWidth="1"/>
    <col min="1286" max="1286" width="14.85546875" style="47" customWidth="1"/>
    <col min="1287" max="1287" width="13.140625" style="47" customWidth="1"/>
    <col min="1288" max="1288" width="19.42578125" style="47" customWidth="1"/>
    <col min="1289" max="1289" width="41.85546875" style="47" customWidth="1"/>
    <col min="1290" max="1290" width="19.42578125" style="47" customWidth="1"/>
    <col min="1291" max="1291" width="14.140625" style="47" bestFit="1" customWidth="1"/>
    <col min="1292" max="1292" width="12.5703125" style="47" customWidth="1"/>
    <col min="1293" max="1538" width="11.42578125" style="47"/>
    <col min="1539" max="1539" width="3.140625" style="47" bestFit="1" customWidth="1"/>
    <col min="1540" max="1540" width="26.42578125" style="47" customWidth="1"/>
    <col min="1541" max="1541" width="32.140625" style="47" customWidth="1"/>
    <col min="1542" max="1542" width="14.85546875" style="47" customWidth="1"/>
    <col min="1543" max="1543" width="13.140625" style="47" customWidth="1"/>
    <col min="1544" max="1544" width="19.42578125" style="47" customWidth="1"/>
    <col min="1545" max="1545" width="41.85546875" style="47" customWidth="1"/>
    <col min="1546" max="1546" width="19.42578125" style="47" customWidth="1"/>
    <col min="1547" max="1547" width="14.140625" style="47" bestFit="1" customWidth="1"/>
    <col min="1548" max="1548" width="12.5703125" style="47" customWidth="1"/>
    <col min="1549" max="1794" width="11.42578125" style="47"/>
    <col min="1795" max="1795" width="3.140625" style="47" bestFit="1" customWidth="1"/>
    <col min="1796" max="1796" width="26.42578125" style="47" customWidth="1"/>
    <col min="1797" max="1797" width="32.140625" style="47" customWidth="1"/>
    <col min="1798" max="1798" width="14.85546875" style="47" customWidth="1"/>
    <col min="1799" max="1799" width="13.140625" style="47" customWidth="1"/>
    <col min="1800" max="1800" width="19.42578125" style="47" customWidth="1"/>
    <col min="1801" max="1801" width="41.85546875" style="47" customWidth="1"/>
    <col min="1802" max="1802" width="19.42578125" style="47" customWidth="1"/>
    <col min="1803" max="1803" width="14.140625" style="47" bestFit="1" customWidth="1"/>
    <col min="1804" max="1804" width="12.5703125" style="47" customWidth="1"/>
    <col min="1805" max="2050" width="11.42578125" style="47"/>
    <col min="2051" max="2051" width="3.140625" style="47" bestFit="1" customWidth="1"/>
    <col min="2052" max="2052" width="26.42578125" style="47" customWidth="1"/>
    <col min="2053" max="2053" width="32.140625" style="47" customWidth="1"/>
    <col min="2054" max="2054" width="14.85546875" style="47" customWidth="1"/>
    <col min="2055" max="2055" width="13.140625" style="47" customWidth="1"/>
    <col min="2056" max="2056" width="19.42578125" style="47" customWidth="1"/>
    <col min="2057" max="2057" width="41.85546875" style="47" customWidth="1"/>
    <col min="2058" max="2058" width="19.42578125" style="47" customWidth="1"/>
    <col min="2059" max="2059" width="14.140625" style="47" bestFit="1" customWidth="1"/>
    <col min="2060" max="2060" width="12.5703125" style="47" customWidth="1"/>
    <col min="2061" max="2306" width="11.42578125" style="47"/>
    <col min="2307" max="2307" width="3.140625" style="47" bestFit="1" customWidth="1"/>
    <col min="2308" max="2308" width="26.42578125" style="47" customWidth="1"/>
    <col min="2309" max="2309" width="32.140625" style="47" customWidth="1"/>
    <col min="2310" max="2310" width="14.85546875" style="47" customWidth="1"/>
    <col min="2311" max="2311" width="13.140625" style="47" customWidth="1"/>
    <col min="2312" max="2312" width="19.42578125" style="47" customWidth="1"/>
    <col min="2313" max="2313" width="41.85546875" style="47" customWidth="1"/>
    <col min="2314" max="2314" width="19.42578125" style="47" customWidth="1"/>
    <col min="2315" max="2315" width="14.140625" style="47" bestFit="1" customWidth="1"/>
    <col min="2316" max="2316" width="12.5703125" style="47" customWidth="1"/>
    <col min="2317" max="2562" width="11.42578125" style="47"/>
    <col min="2563" max="2563" width="3.140625" style="47" bestFit="1" customWidth="1"/>
    <col min="2564" max="2564" width="26.42578125" style="47" customWidth="1"/>
    <col min="2565" max="2565" width="32.140625" style="47" customWidth="1"/>
    <col min="2566" max="2566" width="14.85546875" style="47" customWidth="1"/>
    <col min="2567" max="2567" width="13.140625" style="47" customWidth="1"/>
    <col min="2568" max="2568" width="19.42578125" style="47" customWidth="1"/>
    <col min="2569" max="2569" width="41.85546875" style="47" customWidth="1"/>
    <col min="2570" max="2570" width="19.42578125" style="47" customWidth="1"/>
    <col min="2571" max="2571" width="14.140625" style="47" bestFit="1" customWidth="1"/>
    <col min="2572" max="2572" width="12.5703125" style="47" customWidth="1"/>
    <col min="2573" max="2818" width="11.42578125" style="47"/>
    <col min="2819" max="2819" width="3.140625" style="47" bestFit="1" customWidth="1"/>
    <col min="2820" max="2820" width="26.42578125" style="47" customWidth="1"/>
    <col min="2821" max="2821" width="32.140625" style="47" customWidth="1"/>
    <col min="2822" max="2822" width="14.85546875" style="47" customWidth="1"/>
    <col min="2823" max="2823" width="13.140625" style="47" customWidth="1"/>
    <col min="2824" max="2824" width="19.42578125" style="47" customWidth="1"/>
    <col min="2825" max="2825" width="41.85546875" style="47" customWidth="1"/>
    <col min="2826" max="2826" width="19.42578125" style="47" customWidth="1"/>
    <col min="2827" max="2827" width="14.140625" style="47" bestFit="1" customWidth="1"/>
    <col min="2828" max="2828" width="12.5703125" style="47" customWidth="1"/>
    <col min="2829" max="3074" width="11.42578125" style="47"/>
    <col min="3075" max="3075" width="3.140625" style="47" bestFit="1" customWidth="1"/>
    <col min="3076" max="3076" width="26.42578125" style="47" customWidth="1"/>
    <col min="3077" max="3077" width="32.140625" style="47" customWidth="1"/>
    <col min="3078" max="3078" width="14.85546875" style="47" customWidth="1"/>
    <col min="3079" max="3079" width="13.140625" style="47" customWidth="1"/>
    <col min="3080" max="3080" width="19.42578125" style="47" customWidth="1"/>
    <col min="3081" max="3081" width="41.85546875" style="47" customWidth="1"/>
    <col min="3082" max="3082" width="19.42578125" style="47" customWidth="1"/>
    <col min="3083" max="3083" width="14.140625" style="47" bestFit="1" customWidth="1"/>
    <col min="3084" max="3084" width="12.5703125" style="47" customWidth="1"/>
    <col min="3085" max="3330" width="11.42578125" style="47"/>
    <col min="3331" max="3331" width="3.140625" style="47" bestFit="1" customWidth="1"/>
    <col min="3332" max="3332" width="26.42578125" style="47" customWidth="1"/>
    <col min="3333" max="3333" width="32.140625" style="47" customWidth="1"/>
    <col min="3334" max="3334" width="14.85546875" style="47" customWidth="1"/>
    <col min="3335" max="3335" width="13.140625" style="47" customWidth="1"/>
    <col min="3336" max="3336" width="19.42578125" style="47" customWidth="1"/>
    <col min="3337" max="3337" width="41.85546875" style="47" customWidth="1"/>
    <col min="3338" max="3338" width="19.42578125" style="47" customWidth="1"/>
    <col min="3339" max="3339" width="14.140625" style="47" bestFit="1" customWidth="1"/>
    <col min="3340" max="3340" width="12.5703125" style="47" customWidth="1"/>
    <col min="3341" max="3586" width="11.42578125" style="47"/>
    <col min="3587" max="3587" width="3.140625" style="47" bestFit="1" customWidth="1"/>
    <col min="3588" max="3588" width="26.42578125" style="47" customWidth="1"/>
    <col min="3589" max="3589" width="32.140625" style="47" customWidth="1"/>
    <col min="3590" max="3590" width="14.85546875" style="47" customWidth="1"/>
    <col min="3591" max="3591" width="13.140625" style="47" customWidth="1"/>
    <col min="3592" max="3592" width="19.42578125" style="47" customWidth="1"/>
    <col min="3593" max="3593" width="41.85546875" style="47" customWidth="1"/>
    <col min="3594" max="3594" width="19.42578125" style="47" customWidth="1"/>
    <col min="3595" max="3595" width="14.140625" style="47" bestFit="1" customWidth="1"/>
    <col min="3596" max="3596" width="12.5703125" style="47" customWidth="1"/>
    <col min="3597" max="3842" width="11.42578125" style="47"/>
    <col min="3843" max="3843" width="3.140625" style="47" bestFit="1" customWidth="1"/>
    <col min="3844" max="3844" width="26.42578125" style="47" customWidth="1"/>
    <col min="3845" max="3845" width="32.140625" style="47" customWidth="1"/>
    <col min="3846" max="3846" width="14.85546875" style="47" customWidth="1"/>
    <col min="3847" max="3847" width="13.140625" style="47" customWidth="1"/>
    <col min="3848" max="3848" width="19.42578125" style="47" customWidth="1"/>
    <col min="3849" max="3849" width="41.85546875" style="47" customWidth="1"/>
    <col min="3850" max="3850" width="19.42578125" style="47" customWidth="1"/>
    <col min="3851" max="3851" width="14.140625" style="47" bestFit="1" customWidth="1"/>
    <col min="3852" max="3852" width="12.5703125" style="47" customWidth="1"/>
    <col min="3853" max="4098" width="11.42578125" style="47"/>
    <col min="4099" max="4099" width="3.140625" style="47" bestFit="1" customWidth="1"/>
    <col min="4100" max="4100" width="26.42578125" style="47" customWidth="1"/>
    <col min="4101" max="4101" width="32.140625" style="47" customWidth="1"/>
    <col min="4102" max="4102" width="14.85546875" style="47" customWidth="1"/>
    <col min="4103" max="4103" width="13.140625" style="47" customWidth="1"/>
    <col min="4104" max="4104" width="19.42578125" style="47" customWidth="1"/>
    <col min="4105" max="4105" width="41.85546875" style="47" customWidth="1"/>
    <col min="4106" max="4106" width="19.42578125" style="47" customWidth="1"/>
    <col min="4107" max="4107" width="14.140625" style="47" bestFit="1" customWidth="1"/>
    <col min="4108" max="4108" width="12.5703125" style="47" customWidth="1"/>
    <col min="4109" max="4354" width="11.42578125" style="47"/>
    <col min="4355" max="4355" width="3.140625" style="47" bestFit="1" customWidth="1"/>
    <col min="4356" max="4356" width="26.42578125" style="47" customWidth="1"/>
    <col min="4357" max="4357" width="32.140625" style="47" customWidth="1"/>
    <col min="4358" max="4358" width="14.85546875" style="47" customWidth="1"/>
    <col min="4359" max="4359" width="13.140625" style="47" customWidth="1"/>
    <col min="4360" max="4360" width="19.42578125" style="47" customWidth="1"/>
    <col min="4361" max="4361" width="41.85546875" style="47" customWidth="1"/>
    <col min="4362" max="4362" width="19.42578125" style="47" customWidth="1"/>
    <col min="4363" max="4363" width="14.140625" style="47" bestFit="1" customWidth="1"/>
    <col min="4364" max="4364" width="12.5703125" style="47" customWidth="1"/>
    <col min="4365" max="4610" width="11.42578125" style="47"/>
    <col min="4611" max="4611" width="3.140625" style="47" bestFit="1" customWidth="1"/>
    <col min="4612" max="4612" width="26.42578125" style="47" customWidth="1"/>
    <col min="4613" max="4613" width="32.140625" style="47" customWidth="1"/>
    <col min="4614" max="4614" width="14.85546875" style="47" customWidth="1"/>
    <col min="4615" max="4615" width="13.140625" style="47" customWidth="1"/>
    <col min="4616" max="4616" width="19.42578125" style="47" customWidth="1"/>
    <col min="4617" max="4617" width="41.85546875" style="47" customWidth="1"/>
    <col min="4618" max="4618" width="19.42578125" style="47" customWidth="1"/>
    <col min="4619" max="4619" width="14.140625" style="47" bestFit="1" customWidth="1"/>
    <col min="4620" max="4620" width="12.5703125" style="47" customWidth="1"/>
    <col min="4621" max="4866" width="11.42578125" style="47"/>
    <col min="4867" max="4867" width="3.140625" style="47" bestFit="1" customWidth="1"/>
    <col min="4868" max="4868" width="26.42578125" style="47" customWidth="1"/>
    <col min="4869" max="4869" width="32.140625" style="47" customWidth="1"/>
    <col min="4870" max="4870" width="14.85546875" style="47" customWidth="1"/>
    <col min="4871" max="4871" width="13.140625" style="47" customWidth="1"/>
    <col min="4872" max="4872" width="19.42578125" style="47" customWidth="1"/>
    <col min="4873" max="4873" width="41.85546875" style="47" customWidth="1"/>
    <col min="4874" max="4874" width="19.42578125" style="47" customWidth="1"/>
    <col min="4875" max="4875" width="14.140625" style="47" bestFit="1" customWidth="1"/>
    <col min="4876" max="4876" width="12.5703125" style="47" customWidth="1"/>
    <col min="4877" max="5122" width="11.42578125" style="47"/>
    <col min="5123" max="5123" width="3.140625" style="47" bestFit="1" customWidth="1"/>
    <col min="5124" max="5124" width="26.42578125" style="47" customWidth="1"/>
    <col min="5125" max="5125" width="32.140625" style="47" customWidth="1"/>
    <col min="5126" max="5126" width="14.85546875" style="47" customWidth="1"/>
    <col min="5127" max="5127" width="13.140625" style="47" customWidth="1"/>
    <col min="5128" max="5128" width="19.42578125" style="47" customWidth="1"/>
    <col min="5129" max="5129" width="41.85546875" style="47" customWidth="1"/>
    <col min="5130" max="5130" width="19.42578125" style="47" customWidth="1"/>
    <col min="5131" max="5131" width="14.140625" style="47" bestFit="1" customWidth="1"/>
    <col min="5132" max="5132" width="12.5703125" style="47" customWidth="1"/>
    <col min="5133" max="5378" width="11.42578125" style="47"/>
    <col min="5379" max="5379" width="3.140625" style="47" bestFit="1" customWidth="1"/>
    <col min="5380" max="5380" width="26.42578125" style="47" customWidth="1"/>
    <col min="5381" max="5381" width="32.140625" style="47" customWidth="1"/>
    <col min="5382" max="5382" width="14.85546875" style="47" customWidth="1"/>
    <col min="5383" max="5383" width="13.140625" style="47" customWidth="1"/>
    <col min="5384" max="5384" width="19.42578125" style="47" customWidth="1"/>
    <col min="5385" max="5385" width="41.85546875" style="47" customWidth="1"/>
    <col min="5386" max="5386" width="19.42578125" style="47" customWidth="1"/>
    <col min="5387" max="5387" width="14.140625" style="47" bestFit="1" customWidth="1"/>
    <col min="5388" max="5388" width="12.5703125" style="47" customWidth="1"/>
    <col min="5389" max="5634" width="11.42578125" style="47"/>
    <col min="5635" max="5635" width="3.140625" style="47" bestFit="1" customWidth="1"/>
    <col min="5636" max="5636" width="26.42578125" style="47" customWidth="1"/>
    <col min="5637" max="5637" width="32.140625" style="47" customWidth="1"/>
    <col min="5638" max="5638" width="14.85546875" style="47" customWidth="1"/>
    <col min="5639" max="5639" width="13.140625" style="47" customWidth="1"/>
    <col min="5640" max="5640" width="19.42578125" style="47" customWidth="1"/>
    <col min="5641" max="5641" width="41.85546875" style="47" customWidth="1"/>
    <col min="5642" max="5642" width="19.42578125" style="47" customWidth="1"/>
    <col min="5643" max="5643" width="14.140625" style="47" bestFit="1" customWidth="1"/>
    <col min="5644" max="5644" width="12.5703125" style="47" customWidth="1"/>
    <col min="5645" max="5890" width="11.42578125" style="47"/>
    <col min="5891" max="5891" width="3.140625" style="47" bestFit="1" customWidth="1"/>
    <col min="5892" max="5892" width="26.42578125" style="47" customWidth="1"/>
    <col min="5893" max="5893" width="32.140625" style="47" customWidth="1"/>
    <col min="5894" max="5894" width="14.85546875" style="47" customWidth="1"/>
    <col min="5895" max="5895" width="13.140625" style="47" customWidth="1"/>
    <col min="5896" max="5896" width="19.42578125" style="47" customWidth="1"/>
    <col min="5897" max="5897" width="41.85546875" style="47" customWidth="1"/>
    <col min="5898" max="5898" width="19.42578125" style="47" customWidth="1"/>
    <col min="5899" max="5899" width="14.140625" style="47" bestFit="1" customWidth="1"/>
    <col min="5900" max="5900" width="12.5703125" style="47" customWidth="1"/>
    <col min="5901" max="6146" width="11.42578125" style="47"/>
    <col min="6147" max="6147" width="3.140625" style="47" bestFit="1" customWidth="1"/>
    <col min="6148" max="6148" width="26.42578125" style="47" customWidth="1"/>
    <col min="6149" max="6149" width="32.140625" style="47" customWidth="1"/>
    <col min="6150" max="6150" width="14.85546875" style="47" customWidth="1"/>
    <col min="6151" max="6151" width="13.140625" style="47" customWidth="1"/>
    <col min="6152" max="6152" width="19.42578125" style="47" customWidth="1"/>
    <col min="6153" max="6153" width="41.85546875" style="47" customWidth="1"/>
    <col min="6154" max="6154" width="19.42578125" style="47" customWidth="1"/>
    <col min="6155" max="6155" width="14.140625" style="47" bestFit="1" customWidth="1"/>
    <col min="6156" max="6156" width="12.5703125" style="47" customWidth="1"/>
    <col min="6157" max="6402" width="11.42578125" style="47"/>
    <col min="6403" max="6403" width="3.140625" style="47" bestFit="1" customWidth="1"/>
    <col min="6404" max="6404" width="26.42578125" style="47" customWidth="1"/>
    <col min="6405" max="6405" width="32.140625" style="47" customWidth="1"/>
    <col min="6406" max="6406" width="14.85546875" style="47" customWidth="1"/>
    <col min="6407" max="6407" width="13.140625" style="47" customWidth="1"/>
    <col min="6408" max="6408" width="19.42578125" style="47" customWidth="1"/>
    <col min="6409" max="6409" width="41.85546875" style="47" customWidth="1"/>
    <col min="6410" max="6410" width="19.42578125" style="47" customWidth="1"/>
    <col min="6411" max="6411" width="14.140625" style="47" bestFit="1" customWidth="1"/>
    <col min="6412" max="6412" width="12.5703125" style="47" customWidth="1"/>
    <col min="6413" max="6658" width="11.42578125" style="47"/>
    <col min="6659" max="6659" width="3.140625" style="47" bestFit="1" customWidth="1"/>
    <col min="6660" max="6660" width="26.42578125" style="47" customWidth="1"/>
    <col min="6661" max="6661" width="32.140625" style="47" customWidth="1"/>
    <col min="6662" max="6662" width="14.85546875" style="47" customWidth="1"/>
    <col min="6663" max="6663" width="13.140625" style="47" customWidth="1"/>
    <col min="6664" max="6664" width="19.42578125" style="47" customWidth="1"/>
    <col min="6665" max="6665" width="41.85546875" style="47" customWidth="1"/>
    <col min="6666" max="6666" width="19.42578125" style="47" customWidth="1"/>
    <col min="6667" max="6667" width="14.140625" style="47" bestFit="1" customWidth="1"/>
    <col min="6668" max="6668" width="12.5703125" style="47" customWidth="1"/>
    <col min="6669" max="6914" width="11.42578125" style="47"/>
    <col min="6915" max="6915" width="3.140625" style="47" bestFit="1" customWidth="1"/>
    <col min="6916" max="6916" width="26.42578125" style="47" customWidth="1"/>
    <col min="6917" max="6917" width="32.140625" style="47" customWidth="1"/>
    <col min="6918" max="6918" width="14.85546875" style="47" customWidth="1"/>
    <col min="6919" max="6919" width="13.140625" style="47" customWidth="1"/>
    <col min="6920" max="6920" width="19.42578125" style="47" customWidth="1"/>
    <col min="6921" max="6921" width="41.85546875" style="47" customWidth="1"/>
    <col min="6922" max="6922" width="19.42578125" style="47" customWidth="1"/>
    <col min="6923" max="6923" width="14.140625" style="47" bestFit="1" customWidth="1"/>
    <col min="6924" max="6924" width="12.5703125" style="47" customWidth="1"/>
    <col min="6925" max="7170" width="11.42578125" style="47"/>
    <col min="7171" max="7171" width="3.140625" style="47" bestFit="1" customWidth="1"/>
    <col min="7172" max="7172" width="26.42578125" style="47" customWidth="1"/>
    <col min="7173" max="7173" width="32.140625" style="47" customWidth="1"/>
    <col min="7174" max="7174" width="14.85546875" style="47" customWidth="1"/>
    <col min="7175" max="7175" width="13.140625" style="47" customWidth="1"/>
    <col min="7176" max="7176" width="19.42578125" style="47" customWidth="1"/>
    <col min="7177" max="7177" width="41.85546875" style="47" customWidth="1"/>
    <col min="7178" max="7178" width="19.42578125" style="47" customWidth="1"/>
    <col min="7179" max="7179" width="14.140625" style="47" bestFit="1" customWidth="1"/>
    <col min="7180" max="7180" width="12.5703125" style="47" customWidth="1"/>
    <col min="7181" max="7426" width="11.42578125" style="47"/>
    <col min="7427" max="7427" width="3.140625" style="47" bestFit="1" customWidth="1"/>
    <col min="7428" max="7428" width="26.42578125" style="47" customWidth="1"/>
    <col min="7429" max="7429" width="32.140625" style="47" customWidth="1"/>
    <col min="7430" max="7430" width="14.85546875" style="47" customWidth="1"/>
    <col min="7431" max="7431" width="13.140625" style="47" customWidth="1"/>
    <col min="7432" max="7432" width="19.42578125" style="47" customWidth="1"/>
    <col min="7433" max="7433" width="41.85546875" style="47" customWidth="1"/>
    <col min="7434" max="7434" width="19.42578125" style="47" customWidth="1"/>
    <col min="7435" max="7435" width="14.140625" style="47" bestFit="1" customWidth="1"/>
    <col min="7436" max="7436" width="12.5703125" style="47" customWidth="1"/>
    <col min="7437" max="7682" width="11.42578125" style="47"/>
    <col min="7683" max="7683" width="3.140625" style="47" bestFit="1" customWidth="1"/>
    <col min="7684" max="7684" width="26.42578125" style="47" customWidth="1"/>
    <col min="7685" max="7685" width="32.140625" style="47" customWidth="1"/>
    <col min="7686" max="7686" width="14.85546875" style="47" customWidth="1"/>
    <col min="7687" max="7687" width="13.140625" style="47" customWidth="1"/>
    <col min="7688" max="7688" width="19.42578125" style="47" customWidth="1"/>
    <col min="7689" max="7689" width="41.85546875" style="47" customWidth="1"/>
    <col min="7690" max="7690" width="19.42578125" style="47" customWidth="1"/>
    <col min="7691" max="7691" width="14.140625" style="47" bestFit="1" customWidth="1"/>
    <col min="7692" max="7692" width="12.5703125" style="47" customWidth="1"/>
    <col min="7693" max="7938" width="11.42578125" style="47"/>
    <col min="7939" max="7939" width="3.140625" style="47" bestFit="1" customWidth="1"/>
    <col min="7940" max="7940" width="26.42578125" style="47" customWidth="1"/>
    <col min="7941" max="7941" width="32.140625" style="47" customWidth="1"/>
    <col min="7942" max="7942" width="14.85546875" style="47" customWidth="1"/>
    <col min="7943" max="7943" width="13.140625" style="47" customWidth="1"/>
    <col min="7944" max="7944" width="19.42578125" style="47" customWidth="1"/>
    <col min="7945" max="7945" width="41.85546875" style="47" customWidth="1"/>
    <col min="7946" max="7946" width="19.42578125" style="47" customWidth="1"/>
    <col min="7947" max="7947" width="14.140625" style="47" bestFit="1" customWidth="1"/>
    <col min="7948" max="7948" width="12.5703125" style="47" customWidth="1"/>
    <col min="7949" max="8194" width="11.42578125" style="47"/>
    <col min="8195" max="8195" width="3.140625" style="47" bestFit="1" customWidth="1"/>
    <col min="8196" max="8196" width="26.42578125" style="47" customWidth="1"/>
    <col min="8197" max="8197" width="32.140625" style="47" customWidth="1"/>
    <col min="8198" max="8198" width="14.85546875" style="47" customWidth="1"/>
    <col min="8199" max="8199" width="13.140625" style="47" customWidth="1"/>
    <col min="8200" max="8200" width="19.42578125" style="47" customWidth="1"/>
    <col min="8201" max="8201" width="41.85546875" style="47" customWidth="1"/>
    <col min="8202" max="8202" width="19.42578125" style="47" customWidth="1"/>
    <col min="8203" max="8203" width="14.140625" style="47" bestFit="1" customWidth="1"/>
    <col min="8204" max="8204" width="12.5703125" style="47" customWidth="1"/>
    <col min="8205" max="8450" width="11.42578125" style="47"/>
    <col min="8451" max="8451" width="3.140625" style="47" bestFit="1" customWidth="1"/>
    <col min="8452" max="8452" width="26.42578125" style="47" customWidth="1"/>
    <col min="8453" max="8453" width="32.140625" style="47" customWidth="1"/>
    <col min="8454" max="8454" width="14.85546875" style="47" customWidth="1"/>
    <col min="8455" max="8455" width="13.140625" style="47" customWidth="1"/>
    <col min="8456" max="8456" width="19.42578125" style="47" customWidth="1"/>
    <col min="8457" max="8457" width="41.85546875" style="47" customWidth="1"/>
    <col min="8458" max="8458" width="19.42578125" style="47" customWidth="1"/>
    <col min="8459" max="8459" width="14.140625" style="47" bestFit="1" customWidth="1"/>
    <col min="8460" max="8460" width="12.5703125" style="47" customWidth="1"/>
    <col min="8461" max="8706" width="11.42578125" style="47"/>
    <col min="8707" max="8707" width="3.140625" style="47" bestFit="1" customWidth="1"/>
    <col min="8708" max="8708" width="26.42578125" style="47" customWidth="1"/>
    <col min="8709" max="8709" width="32.140625" style="47" customWidth="1"/>
    <col min="8710" max="8710" width="14.85546875" style="47" customWidth="1"/>
    <col min="8711" max="8711" width="13.140625" style="47" customWidth="1"/>
    <col min="8712" max="8712" width="19.42578125" style="47" customWidth="1"/>
    <col min="8713" max="8713" width="41.85546875" style="47" customWidth="1"/>
    <col min="8714" max="8714" width="19.42578125" style="47" customWidth="1"/>
    <col min="8715" max="8715" width="14.140625" style="47" bestFit="1" customWidth="1"/>
    <col min="8716" max="8716" width="12.5703125" style="47" customWidth="1"/>
    <col min="8717" max="8962" width="11.42578125" style="47"/>
    <col min="8963" max="8963" width="3.140625" style="47" bestFit="1" customWidth="1"/>
    <col min="8964" max="8964" width="26.42578125" style="47" customWidth="1"/>
    <col min="8965" max="8965" width="32.140625" style="47" customWidth="1"/>
    <col min="8966" max="8966" width="14.85546875" style="47" customWidth="1"/>
    <col min="8967" max="8967" width="13.140625" style="47" customWidth="1"/>
    <col min="8968" max="8968" width="19.42578125" style="47" customWidth="1"/>
    <col min="8969" max="8969" width="41.85546875" style="47" customWidth="1"/>
    <col min="8970" max="8970" width="19.42578125" style="47" customWidth="1"/>
    <col min="8971" max="8971" width="14.140625" style="47" bestFit="1" customWidth="1"/>
    <col min="8972" max="8972" width="12.5703125" style="47" customWidth="1"/>
    <col min="8973" max="9218" width="11.42578125" style="47"/>
    <col min="9219" max="9219" width="3.140625" style="47" bestFit="1" customWidth="1"/>
    <col min="9220" max="9220" width="26.42578125" style="47" customWidth="1"/>
    <col min="9221" max="9221" width="32.140625" style="47" customWidth="1"/>
    <col min="9222" max="9222" width="14.85546875" style="47" customWidth="1"/>
    <col min="9223" max="9223" width="13.140625" style="47" customWidth="1"/>
    <col min="9224" max="9224" width="19.42578125" style="47" customWidth="1"/>
    <col min="9225" max="9225" width="41.85546875" style="47" customWidth="1"/>
    <col min="9226" max="9226" width="19.42578125" style="47" customWidth="1"/>
    <col min="9227" max="9227" width="14.140625" style="47" bestFit="1" customWidth="1"/>
    <col min="9228" max="9228" width="12.5703125" style="47" customWidth="1"/>
    <col min="9229" max="9474" width="11.42578125" style="47"/>
    <col min="9475" max="9475" width="3.140625" style="47" bestFit="1" customWidth="1"/>
    <col min="9476" max="9476" width="26.42578125" style="47" customWidth="1"/>
    <col min="9477" max="9477" width="32.140625" style="47" customWidth="1"/>
    <col min="9478" max="9478" width="14.85546875" style="47" customWidth="1"/>
    <col min="9479" max="9479" width="13.140625" style="47" customWidth="1"/>
    <col min="9480" max="9480" width="19.42578125" style="47" customWidth="1"/>
    <col min="9481" max="9481" width="41.85546875" style="47" customWidth="1"/>
    <col min="9482" max="9482" width="19.42578125" style="47" customWidth="1"/>
    <col min="9483" max="9483" width="14.140625" style="47" bestFit="1" customWidth="1"/>
    <col min="9484" max="9484" width="12.5703125" style="47" customWidth="1"/>
    <col min="9485" max="9730" width="11.42578125" style="47"/>
    <col min="9731" max="9731" width="3.140625" style="47" bestFit="1" customWidth="1"/>
    <col min="9732" max="9732" width="26.42578125" style="47" customWidth="1"/>
    <col min="9733" max="9733" width="32.140625" style="47" customWidth="1"/>
    <col min="9734" max="9734" width="14.85546875" style="47" customWidth="1"/>
    <col min="9735" max="9735" width="13.140625" style="47" customWidth="1"/>
    <col min="9736" max="9736" width="19.42578125" style="47" customWidth="1"/>
    <col min="9737" max="9737" width="41.85546875" style="47" customWidth="1"/>
    <col min="9738" max="9738" width="19.42578125" style="47" customWidth="1"/>
    <col min="9739" max="9739" width="14.140625" style="47" bestFit="1" customWidth="1"/>
    <col min="9740" max="9740" width="12.5703125" style="47" customWidth="1"/>
    <col min="9741" max="9986" width="11.42578125" style="47"/>
    <col min="9987" max="9987" width="3.140625" style="47" bestFit="1" customWidth="1"/>
    <col min="9988" max="9988" width="26.42578125" style="47" customWidth="1"/>
    <col min="9989" max="9989" width="32.140625" style="47" customWidth="1"/>
    <col min="9990" max="9990" width="14.85546875" style="47" customWidth="1"/>
    <col min="9991" max="9991" width="13.140625" style="47" customWidth="1"/>
    <col min="9992" max="9992" width="19.42578125" style="47" customWidth="1"/>
    <col min="9993" max="9993" width="41.85546875" style="47" customWidth="1"/>
    <col min="9994" max="9994" width="19.42578125" style="47" customWidth="1"/>
    <col min="9995" max="9995" width="14.140625" style="47" bestFit="1" customWidth="1"/>
    <col min="9996" max="9996" width="12.5703125" style="47" customWidth="1"/>
    <col min="9997" max="10242" width="11.42578125" style="47"/>
    <col min="10243" max="10243" width="3.140625" style="47" bestFit="1" customWidth="1"/>
    <col min="10244" max="10244" width="26.42578125" style="47" customWidth="1"/>
    <col min="10245" max="10245" width="32.140625" style="47" customWidth="1"/>
    <col min="10246" max="10246" width="14.85546875" style="47" customWidth="1"/>
    <col min="10247" max="10247" width="13.140625" style="47" customWidth="1"/>
    <col min="10248" max="10248" width="19.42578125" style="47" customWidth="1"/>
    <col min="10249" max="10249" width="41.85546875" style="47" customWidth="1"/>
    <col min="10250" max="10250" width="19.42578125" style="47" customWidth="1"/>
    <col min="10251" max="10251" width="14.140625" style="47" bestFit="1" customWidth="1"/>
    <col min="10252" max="10252" width="12.5703125" style="47" customWidth="1"/>
    <col min="10253" max="10498" width="11.42578125" style="47"/>
    <col min="10499" max="10499" width="3.140625" style="47" bestFit="1" customWidth="1"/>
    <col min="10500" max="10500" width="26.42578125" style="47" customWidth="1"/>
    <col min="10501" max="10501" width="32.140625" style="47" customWidth="1"/>
    <col min="10502" max="10502" width="14.85546875" style="47" customWidth="1"/>
    <col min="10503" max="10503" width="13.140625" style="47" customWidth="1"/>
    <col min="10504" max="10504" width="19.42578125" style="47" customWidth="1"/>
    <col min="10505" max="10505" width="41.85546875" style="47" customWidth="1"/>
    <col min="10506" max="10506" width="19.42578125" style="47" customWidth="1"/>
    <col min="10507" max="10507" width="14.140625" style="47" bestFit="1" customWidth="1"/>
    <col min="10508" max="10508" width="12.5703125" style="47" customWidth="1"/>
    <col min="10509" max="10754" width="11.42578125" style="47"/>
    <col min="10755" max="10755" width="3.140625" style="47" bestFit="1" customWidth="1"/>
    <col min="10756" max="10756" width="26.42578125" style="47" customWidth="1"/>
    <col min="10757" max="10757" width="32.140625" style="47" customWidth="1"/>
    <col min="10758" max="10758" width="14.85546875" style="47" customWidth="1"/>
    <col min="10759" max="10759" width="13.140625" style="47" customWidth="1"/>
    <col min="10760" max="10760" width="19.42578125" style="47" customWidth="1"/>
    <col min="10761" max="10761" width="41.85546875" style="47" customWidth="1"/>
    <col min="10762" max="10762" width="19.42578125" style="47" customWidth="1"/>
    <col min="10763" max="10763" width="14.140625" style="47" bestFit="1" customWidth="1"/>
    <col min="10764" max="10764" width="12.5703125" style="47" customWidth="1"/>
    <col min="10765" max="11010" width="11.42578125" style="47"/>
    <col min="11011" max="11011" width="3.140625" style="47" bestFit="1" customWidth="1"/>
    <col min="11012" max="11012" width="26.42578125" style="47" customWidth="1"/>
    <col min="11013" max="11013" width="32.140625" style="47" customWidth="1"/>
    <col min="11014" max="11014" width="14.85546875" style="47" customWidth="1"/>
    <col min="11015" max="11015" width="13.140625" style="47" customWidth="1"/>
    <col min="11016" max="11016" width="19.42578125" style="47" customWidth="1"/>
    <col min="11017" max="11017" width="41.85546875" style="47" customWidth="1"/>
    <col min="11018" max="11018" width="19.42578125" style="47" customWidth="1"/>
    <col min="11019" max="11019" width="14.140625" style="47" bestFit="1" customWidth="1"/>
    <col min="11020" max="11020" width="12.5703125" style="47" customWidth="1"/>
    <col min="11021" max="11266" width="11.42578125" style="47"/>
    <col min="11267" max="11267" width="3.140625" style="47" bestFit="1" customWidth="1"/>
    <col min="11268" max="11268" width="26.42578125" style="47" customWidth="1"/>
    <col min="11269" max="11269" width="32.140625" style="47" customWidth="1"/>
    <col min="11270" max="11270" width="14.85546875" style="47" customWidth="1"/>
    <col min="11271" max="11271" width="13.140625" style="47" customWidth="1"/>
    <col min="11272" max="11272" width="19.42578125" style="47" customWidth="1"/>
    <col min="11273" max="11273" width="41.85546875" style="47" customWidth="1"/>
    <col min="11274" max="11274" width="19.42578125" style="47" customWidth="1"/>
    <col min="11275" max="11275" width="14.140625" style="47" bestFit="1" customWidth="1"/>
    <col min="11276" max="11276" width="12.5703125" style="47" customWidth="1"/>
    <col min="11277" max="11522" width="11.42578125" style="47"/>
    <col min="11523" max="11523" width="3.140625" style="47" bestFit="1" customWidth="1"/>
    <col min="11524" max="11524" width="26.42578125" style="47" customWidth="1"/>
    <col min="11525" max="11525" width="32.140625" style="47" customWidth="1"/>
    <col min="11526" max="11526" width="14.85546875" style="47" customWidth="1"/>
    <col min="11527" max="11527" width="13.140625" style="47" customWidth="1"/>
    <col min="11528" max="11528" width="19.42578125" style="47" customWidth="1"/>
    <col min="11529" max="11529" width="41.85546875" style="47" customWidth="1"/>
    <col min="11530" max="11530" width="19.42578125" style="47" customWidth="1"/>
    <col min="11531" max="11531" width="14.140625" style="47" bestFit="1" customWidth="1"/>
    <col min="11532" max="11532" width="12.5703125" style="47" customWidth="1"/>
    <col min="11533" max="11778" width="11.42578125" style="47"/>
    <col min="11779" max="11779" width="3.140625" style="47" bestFit="1" customWidth="1"/>
    <col min="11780" max="11780" width="26.42578125" style="47" customWidth="1"/>
    <col min="11781" max="11781" width="32.140625" style="47" customWidth="1"/>
    <col min="11782" max="11782" width="14.85546875" style="47" customWidth="1"/>
    <col min="11783" max="11783" width="13.140625" style="47" customWidth="1"/>
    <col min="11784" max="11784" width="19.42578125" style="47" customWidth="1"/>
    <col min="11785" max="11785" width="41.85546875" style="47" customWidth="1"/>
    <col min="11786" max="11786" width="19.42578125" style="47" customWidth="1"/>
    <col min="11787" max="11787" width="14.140625" style="47" bestFit="1" customWidth="1"/>
    <col min="11788" max="11788" width="12.5703125" style="47" customWidth="1"/>
    <col min="11789" max="12034" width="11.42578125" style="47"/>
    <col min="12035" max="12035" width="3.140625" style="47" bestFit="1" customWidth="1"/>
    <col min="12036" max="12036" width="26.42578125" style="47" customWidth="1"/>
    <col min="12037" max="12037" width="32.140625" style="47" customWidth="1"/>
    <col min="12038" max="12038" width="14.85546875" style="47" customWidth="1"/>
    <col min="12039" max="12039" width="13.140625" style="47" customWidth="1"/>
    <col min="12040" max="12040" width="19.42578125" style="47" customWidth="1"/>
    <col min="12041" max="12041" width="41.85546875" style="47" customWidth="1"/>
    <col min="12042" max="12042" width="19.42578125" style="47" customWidth="1"/>
    <col min="12043" max="12043" width="14.140625" style="47" bestFit="1" customWidth="1"/>
    <col min="12044" max="12044" width="12.5703125" style="47" customWidth="1"/>
    <col min="12045" max="12290" width="11.42578125" style="47"/>
    <col min="12291" max="12291" width="3.140625" style="47" bestFit="1" customWidth="1"/>
    <col min="12292" max="12292" width="26.42578125" style="47" customWidth="1"/>
    <col min="12293" max="12293" width="32.140625" style="47" customWidth="1"/>
    <col min="12294" max="12294" width="14.85546875" style="47" customWidth="1"/>
    <col min="12295" max="12295" width="13.140625" style="47" customWidth="1"/>
    <col min="12296" max="12296" width="19.42578125" style="47" customWidth="1"/>
    <col min="12297" max="12297" width="41.85546875" style="47" customWidth="1"/>
    <col min="12298" max="12298" width="19.42578125" style="47" customWidth="1"/>
    <col min="12299" max="12299" width="14.140625" style="47" bestFit="1" customWidth="1"/>
    <col min="12300" max="12300" width="12.5703125" style="47" customWidth="1"/>
    <col min="12301" max="12546" width="11.42578125" style="47"/>
    <col min="12547" max="12547" width="3.140625" style="47" bestFit="1" customWidth="1"/>
    <col min="12548" max="12548" width="26.42578125" style="47" customWidth="1"/>
    <col min="12549" max="12549" width="32.140625" style="47" customWidth="1"/>
    <col min="12550" max="12550" width="14.85546875" style="47" customWidth="1"/>
    <col min="12551" max="12551" width="13.140625" style="47" customWidth="1"/>
    <col min="12552" max="12552" width="19.42578125" style="47" customWidth="1"/>
    <col min="12553" max="12553" width="41.85546875" style="47" customWidth="1"/>
    <col min="12554" max="12554" width="19.42578125" style="47" customWidth="1"/>
    <col min="12555" max="12555" width="14.140625" style="47" bestFit="1" customWidth="1"/>
    <col min="12556" max="12556" width="12.5703125" style="47" customWidth="1"/>
    <col min="12557" max="12802" width="11.42578125" style="47"/>
    <col min="12803" max="12803" width="3.140625" style="47" bestFit="1" customWidth="1"/>
    <col min="12804" max="12804" width="26.42578125" style="47" customWidth="1"/>
    <col min="12805" max="12805" width="32.140625" style="47" customWidth="1"/>
    <col min="12806" max="12806" width="14.85546875" style="47" customWidth="1"/>
    <col min="12807" max="12807" width="13.140625" style="47" customWidth="1"/>
    <col min="12808" max="12808" width="19.42578125" style="47" customWidth="1"/>
    <col min="12809" max="12809" width="41.85546875" style="47" customWidth="1"/>
    <col min="12810" max="12810" width="19.42578125" style="47" customWidth="1"/>
    <col min="12811" max="12811" width="14.140625" style="47" bestFit="1" customWidth="1"/>
    <col min="12812" max="12812" width="12.5703125" style="47" customWidth="1"/>
    <col min="12813" max="13058" width="11.42578125" style="47"/>
    <col min="13059" max="13059" width="3.140625" style="47" bestFit="1" customWidth="1"/>
    <col min="13060" max="13060" width="26.42578125" style="47" customWidth="1"/>
    <col min="13061" max="13061" width="32.140625" style="47" customWidth="1"/>
    <col min="13062" max="13062" width="14.85546875" style="47" customWidth="1"/>
    <col min="13063" max="13063" width="13.140625" style="47" customWidth="1"/>
    <col min="13064" max="13064" width="19.42578125" style="47" customWidth="1"/>
    <col min="13065" max="13065" width="41.85546875" style="47" customWidth="1"/>
    <col min="13066" max="13066" width="19.42578125" style="47" customWidth="1"/>
    <col min="13067" max="13067" width="14.140625" style="47" bestFit="1" customWidth="1"/>
    <col min="13068" max="13068" width="12.5703125" style="47" customWidth="1"/>
    <col min="13069" max="13314" width="11.42578125" style="47"/>
    <col min="13315" max="13315" width="3.140625" style="47" bestFit="1" customWidth="1"/>
    <col min="13316" max="13316" width="26.42578125" style="47" customWidth="1"/>
    <col min="13317" max="13317" width="32.140625" style="47" customWidth="1"/>
    <col min="13318" max="13318" width="14.85546875" style="47" customWidth="1"/>
    <col min="13319" max="13319" width="13.140625" style="47" customWidth="1"/>
    <col min="13320" max="13320" width="19.42578125" style="47" customWidth="1"/>
    <col min="13321" max="13321" width="41.85546875" style="47" customWidth="1"/>
    <col min="13322" max="13322" width="19.42578125" style="47" customWidth="1"/>
    <col min="13323" max="13323" width="14.140625" style="47" bestFit="1" customWidth="1"/>
    <col min="13324" max="13324" width="12.5703125" style="47" customWidth="1"/>
    <col min="13325" max="13570" width="11.42578125" style="47"/>
    <col min="13571" max="13571" width="3.140625" style="47" bestFit="1" customWidth="1"/>
    <col min="13572" max="13572" width="26.42578125" style="47" customWidth="1"/>
    <col min="13573" max="13573" width="32.140625" style="47" customWidth="1"/>
    <col min="13574" max="13574" width="14.85546875" style="47" customWidth="1"/>
    <col min="13575" max="13575" width="13.140625" style="47" customWidth="1"/>
    <col min="13576" max="13576" width="19.42578125" style="47" customWidth="1"/>
    <col min="13577" max="13577" width="41.85546875" style="47" customWidth="1"/>
    <col min="13578" max="13578" width="19.42578125" style="47" customWidth="1"/>
    <col min="13579" max="13579" width="14.140625" style="47" bestFit="1" customWidth="1"/>
    <col min="13580" max="13580" width="12.5703125" style="47" customWidth="1"/>
    <col min="13581" max="13826" width="11.42578125" style="47"/>
    <col min="13827" max="13827" width="3.140625" style="47" bestFit="1" customWidth="1"/>
    <col min="13828" max="13828" width="26.42578125" style="47" customWidth="1"/>
    <col min="13829" max="13829" width="32.140625" style="47" customWidth="1"/>
    <col min="13830" max="13830" width="14.85546875" style="47" customWidth="1"/>
    <col min="13831" max="13831" width="13.140625" style="47" customWidth="1"/>
    <col min="13832" max="13832" width="19.42578125" style="47" customWidth="1"/>
    <col min="13833" max="13833" width="41.85546875" style="47" customWidth="1"/>
    <col min="13834" max="13834" width="19.42578125" style="47" customWidth="1"/>
    <col min="13835" max="13835" width="14.140625" style="47" bestFit="1" customWidth="1"/>
    <col min="13836" max="13836" width="12.5703125" style="47" customWidth="1"/>
    <col min="13837" max="14082" width="11.42578125" style="47"/>
    <col min="14083" max="14083" width="3.140625" style="47" bestFit="1" customWidth="1"/>
    <col min="14084" max="14084" width="26.42578125" style="47" customWidth="1"/>
    <col min="14085" max="14085" width="32.140625" style="47" customWidth="1"/>
    <col min="14086" max="14086" width="14.85546875" style="47" customWidth="1"/>
    <col min="14087" max="14087" width="13.140625" style="47" customWidth="1"/>
    <col min="14088" max="14088" width="19.42578125" style="47" customWidth="1"/>
    <col min="14089" max="14089" width="41.85546875" style="47" customWidth="1"/>
    <col min="14090" max="14090" width="19.42578125" style="47" customWidth="1"/>
    <col min="14091" max="14091" width="14.140625" style="47" bestFit="1" customWidth="1"/>
    <col min="14092" max="14092" width="12.5703125" style="47" customWidth="1"/>
    <col min="14093" max="14338" width="11.42578125" style="47"/>
    <col min="14339" max="14339" width="3.140625" style="47" bestFit="1" customWidth="1"/>
    <col min="14340" max="14340" width="26.42578125" style="47" customWidth="1"/>
    <col min="14341" max="14341" width="32.140625" style="47" customWidth="1"/>
    <col min="14342" max="14342" width="14.85546875" style="47" customWidth="1"/>
    <col min="14343" max="14343" width="13.140625" style="47" customWidth="1"/>
    <col min="14344" max="14344" width="19.42578125" style="47" customWidth="1"/>
    <col min="14345" max="14345" width="41.85546875" style="47" customWidth="1"/>
    <col min="14346" max="14346" width="19.42578125" style="47" customWidth="1"/>
    <col min="14347" max="14347" width="14.140625" style="47" bestFit="1" customWidth="1"/>
    <col min="14348" max="14348" width="12.5703125" style="47" customWidth="1"/>
    <col min="14349" max="14594" width="11.42578125" style="47"/>
    <col min="14595" max="14595" width="3.140625" style="47" bestFit="1" customWidth="1"/>
    <col min="14596" max="14596" width="26.42578125" style="47" customWidth="1"/>
    <col min="14597" max="14597" width="32.140625" style="47" customWidth="1"/>
    <col min="14598" max="14598" width="14.85546875" style="47" customWidth="1"/>
    <col min="14599" max="14599" width="13.140625" style="47" customWidth="1"/>
    <col min="14600" max="14600" width="19.42578125" style="47" customWidth="1"/>
    <col min="14601" max="14601" width="41.85546875" style="47" customWidth="1"/>
    <col min="14602" max="14602" width="19.42578125" style="47" customWidth="1"/>
    <col min="14603" max="14603" width="14.140625" style="47" bestFit="1" customWidth="1"/>
    <col min="14604" max="14604" width="12.5703125" style="47" customWidth="1"/>
    <col min="14605" max="14850" width="11.42578125" style="47"/>
    <col min="14851" max="14851" width="3.140625" style="47" bestFit="1" customWidth="1"/>
    <col min="14852" max="14852" width="26.42578125" style="47" customWidth="1"/>
    <col min="14853" max="14853" width="32.140625" style="47" customWidth="1"/>
    <col min="14854" max="14854" width="14.85546875" style="47" customWidth="1"/>
    <col min="14855" max="14855" width="13.140625" style="47" customWidth="1"/>
    <col min="14856" max="14856" width="19.42578125" style="47" customWidth="1"/>
    <col min="14857" max="14857" width="41.85546875" style="47" customWidth="1"/>
    <col min="14858" max="14858" width="19.42578125" style="47" customWidth="1"/>
    <col min="14859" max="14859" width="14.140625" style="47" bestFit="1" customWidth="1"/>
    <col min="14860" max="14860" width="12.5703125" style="47" customWidth="1"/>
    <col min="14861" max="15106" width="11.42578125" style="47"/>
    <col min="15107" max="15107" width="3.140625" style="47" bestFit="1" customWidth="1"/>
    <col min="15108" max="15108" width="26.42578125" style="47" customWidth="1"/>
    <col min="15109" max="15109" width="32.140625" style="47" customWidth="1"/>
    <col min="15110" max="15110" width="14.85546875" style="47" customWidth="1"/>
    <col min="15111" max="15111" width="13.140625" style="47" customWidth="1"/>
    <col min="15112" max="15112" width="19.42578125" style="47" customWidth="1"/>
    <col min="15113" max="15113" width="41.85546875" style="47" customWidth="1"/>
    <col min="15114" max="15114" width="19.42578125" style="47" customWidth="1"/>
    <col min="15115" max="15115" width="14.140625" style="47" bestFit="1" customWidth="1"/>
    <col min="15116" max="15116" width="12.5703125" style="47" customWidth="1"/>
    <col min="15117" max="15362" width="11.42578125" style="47"/>
    <col min="15363" max="15363" width="3.140625" style="47" bestFit="1" customWidth="1"/>
    <col min="15364" max="15364" width="26.42578125" style="47" customWidth="1"/>
    <col min="15365" max="15365" width="32.140625" style="47" customWidth="1"/>
    <col min="15366" max="15366" width="14.85546875" style="47" customWidth="1"/>
    <col min="15367" max="15367" width="13.140625" style="47" customWidth="1"/>
    <col min="15368" max="15368" width="19.42578125" style="47" customWidth="1"/>
    <col min="15369" max="15369" width="41.85546875" style="47" customWidth="1"/>
    <col min="15370" max="15370" width="19.42578125" style="47" customWidth="1"/>
    <col min="15371" max="15371" width="14.140625" style="47" bestFit="1" customWidth="1"/>
    <col min="15372" max="15372" width="12.5703125" style="47" customWidth="1"/>
    <col min="15373" max="15618" width="11.42578125" style="47"/>
    <col min="15619" max="15619" width="3.140625" style="47" bestFit="1" customWidth="1"/>
    <col min="15620" max="15620" width="26.42578125" style="47" customWidth="1"/>
    <col min="15621" max="15621" width="32.140625" style="47" customWidth="1"/>
    <col min="15622" max="15622" width="14.85546875" style="47" customWidth="1"/>
    <col min="15623" max="15623" width="13.140625" style="47" customWidth="1"/>
    <col min="15624" max="15624" width="19.42578125" style="47" customWidth="1"/>
    <col min="15625" max="15625" width="41.85546875" style="47" customWidth="1"/>
    <col min="15626" max="15626" width="19.42578125" style="47" customWidth="1"/>
    <col min="15627" max="15627" width="14.140625" style="47" bestFit="1" customWidth="1"/>
    <col min="15628" max="15628" width="12.5703125" style="47" customWidth="1"/>
    <col min="15629" max="15874" width="11.42578125" style="47"/>
    <col min="15875" max="15875" width="3.140625" style="47" bestFit="1" customWidth="1"/>
    <col min="15876" max="15876" width="26.42578125" style="47" customWidth="1"/>
    <col min="15877" max="15877" width="32.140625" style="47" customWidth="1"/>
    <col min="15878" max="15878" width="14.85546875" style="47" customWidth="1"/>
    <col min="15879" max="15879" width="13.140625" style="47" customWidth="1"/>
    <col min="15880" max="15880" width="19.42578125" style="47" customWidth="1"/>
    <col min="15881" max="15881" width="41.85546875" style="47" customWidth="1"/>
    <col min="15882" max="15882" width="19.42578125" style="47" customWidth="1"/>
    <col min="15883" max="15883" width="14.140625" style="47" bestFit="1" customWidth="1"/>
    <col min="15884" max="15884" width="12.5703125" style="47" customWidth="1"/>
    <col min="15885" max="16130" width="11.42578125" style="47"/>
    <col min="16131" max="16131" width="3.140625" style="47" bestFit="1" customWidth="1"/>
    <col min="16132" max="16132" width="26.42578125" style="47" customWidth="1"/>
    <col min="16133" max="16133" width="32.140625" style="47" customWidth="1"/>
    <col min="16134" max="16134" width="14.85546875" style="47" customWidth="1"/>
    <col min="16135" max="16135" width="13.140625" style="47" customWidth="1"/>
    <col min="16136" max="16136" width="19.42578125" style="47" customWidth="1"/>
    <col min="16137" max="16137" width="41.85546875" style="47" customWidth="1"/>
    <col min="16138" max="16138" width="19.42578125" style="47" customWidth="1"/>
    <col min="16139" max="16139" width="14.140625" style="47" bestFit="1" customWidth="1"/>
    <col min="16140" max="16140" width="12.5703125" style="47" customWidth="1"/>
    <col min="16141" max="16384" width="11.42578125" style="47"/>
  </cols>
  <sheetData>
    <row r="2" spans="2:14" x14ac:dyDescent="0.2">
      <c r="B2" s="294"/>
      <c r="C2" s="558"/>
      <c r="D2" s="295"/>
      <c r="E2" s="296"/>
      <c r="F2" s="559"/>
      <c r="G2" s="560"/>
      <c r="H2" s="559"/>
      <c r="I2" s="296"/>
      <c r="J2" s="561"/>
      <c r="K2" s="560"/>
      <c r="L2" s="297"/>
    </row>
    <row r="3" spans="2:14" x14ac:dyDescent="0.2">
      <c r="B3" s="154"/>
      <c r="C3" s="90"/>
      <c r="D3" s="292"/>
      <c r="E3" s="61"/>
      <c r="F3" s="21"/>
      <c r="G3" s="503"/>
      <c r="H3" s="21"/>
      <c r="I3" s="61"/>
      <c r="J3" s="279"/>
      <c r="K3" s="503"/>
      <c r="L3" s="291"/>
    </row>
    <row r="4" spans="2:14" x14ac:dyDescent="0.2">
      <c r="B4" s="154"/>
      <c r="C4" s="90"/>
      <c r="D4" s="292"/>
      <c r="E4" s="61"/>
      <c r="F4" s="21"/>
      <c r="G4" s="503"/>
      <c r="H4" s="21"/>
      <c r="I4" s="61"/>
      <c r="J4" s="279"/>
      <c r="K4" s="503"/>
      <c r="L4" s="291"/>
    </row>
    <row r="5" spans="2:14" x14ac:dyDescent="0.2">
      <c r="B5" s="154"/>
      <c r="C5" s="90"/>
      <c r="D5" s="292"/>
      <c r="E5" s="61"/>
      <c r="F5" s="21"/>
      <c r="G5" s="503"/>
      <c r="H5" s="21"/>
      <c r="I5" s="61"/>
      <c r="J5" s="279"/>
      <c r="K5" s="503"/>
      <c r="L5" s="291"/>
    </row>
    <row r="6" spans="2:14" x14ac:dyDescent="0.2">
      <c r="B6" s="154"/>
      <c r="C6" s="90"/>
      <c r="D6" s="292"/>
      <c r="E6" s="61"/>
      <c r="F6" s="21"/>
      <c r="G6" s="503"/>
      <c r="H6" s="21"/>
      <c r="I6" s="61"/>
      <c r="J6" s="279"/>
      <c r="K6" s="503"/>
      <c r="L6" s="291"/>
    </row>
    <row r="7" spans="2:14" ht="14.25" customHeight="1" x14ac:dyDescent="0.3">
      <c r="B7" s="2863" t="s">
        <v>27</v>
      </c>
      <c r="C7" s="2864"/>
      <c r="D7" s="2864"/>
      <c r="E7" s="2864"/>
      <c r="F7" s="2864"/>
      <c r="G7" s="2864"/>
      <c r="H7" s="2864"/>
      <c r="I7" s="2864"/>
      <c r="J7" s="2864"/>
      <c r="K7" s="2864"/>
      <c r="L7" s="2865"/>
    </row>
    <row r="8" spans="2:14" ht="14.25" customHeight="1" x14ac:dyDescent="0.25">
      <c r="B8" s="2866" t="s">
        <v>296</v>
      </c>
      <c r="C8" s="2867"/>
      <c r="D8" s="2867"/>
      <c r="E8" s="2867"/>
      <c r="F8" s="2867"/>
      <c r="G8" s="2867"/>
      <c r="H8" s="2867"/>
      <c r="I8" s="2867"/>
      <c r="J8" s="2867"/>
      <c r="K8" s="2867"/>
      <c r="L8" s="2868"/>
    </row>
    <row r="9" spans="2:14" ht="14.25" x14ac:dyDescent="0.2">
      <c r="B9" s="2869" t="s">
        <v>157</v>
      </c>
      <c r="C9" s="2870"/>
      <c r="D9" s="2870"/>
      <c r="E9" s="2870"/>
      <c r="F9" s="2870"/>
      <c r="G9" s="2870"/>
      <c r="H9" s="2870"/>
      <c r="I9" s="2870"/>
      <c r="J9" s="2870"/>
      <c r="K9" s="2870"/>
      <c r="L9" s="2871"/>
      <c r="M9" s="557"/>
    </row>
    <row r="10" spans="2:14" ht="15" x14ac:dyDescent="0.25">
      <c r="B10" s="635"/>
      <c r="C10" s="240"/>
      <c r="F10" s="240"/>
      <c r="G10" s="240"/>
      <c r="H10" s="240"/>
      <c r="I10" s="240"/>
      <c r="J10" s="240"/>
      <c r="K10" s="240"/>
      <c r="L10" s="552"/>
    </row>
    <row r="11" spans="2:14" ht="15.75" x14ac:dyDescent="0.25">
      <c r="B11" s="154"/>
      <c r="C11" s="800"/>
      <c r="D11" s="1123" t="s">
        <v>252</v>
      </c>
      <c r="E11" s="870">
        <f>'Datos Generales'!C6</f>
        <v>45291</v>
      </c>
      <c r="F11" s="633"/>
      <c r="G11" s="1123" t="s">
        <v>473</v>
      </c>
      <c r="H11" s="1068"/>
      <c r="I11" s="1125"/>
      <c r="J11" s="1126" t="s">
        <v>17</v>
      </c>
      <c r="K11" s="1327"/>
      <c r="L11" s="280"/>
    </row>
    <row r="12" spans="2:14" ht="15.75" x14ac:dyDescent="0.25">
      <c r="B12" s="154"/>
      <c r="C12" s="169"/>
      <c r="D12" s="1123" t="s">
        <v>32</v>
      </c>
      <c r="E12" s="1124" t="str">
        <f>+'Datos Generales'!C7</f>
        <v>DIGESETT</v>
      </c>
      <c r="F12" s="1121"/>
      <c r="G12" s="1123" t="s">
        <v>474</v>
      </c>
      <c r="H12" s="1068"/>
      <c r="I12" s="1125"/>
      <c r="J12" s="1126" t="s">
        <v>19</v>
      </c>
      <c r="K12" s="1127"/>
      <c r="L12" s="291"/>
    </row>
    <row r="13" spans="2:14" ht="15.75" x14ac:dyDescent="0.25">
      <c r="B13" s="154"/>
      <c r="C13" s="169"/>
      <c r="D13" s="1123" t="s">
        <v>16</v>
      </c>
      <c r="E13" s="1124" t="str">
        <f>+'Datos Generales'!C8</f>
        <v>0202</v>
      </c>
      <c r="F13" s="1121"/>
      <c r="G13" s="1123" t="s">
        <v>475</v>
      </c>
      <c r="H13" s="1326"/>
      <c r="I13" s="1130"/>
      <c r="J13" s="1126" t="s">
        <v>21</v>
      </c>
      <c r="K13" s="1131"/>
      <c r="L13" s="280"/>
    </row>
    <row r="14" spans="2:14" s="18" customFormat="1" ht="15.75" x14ac:dyDescent="0.25">
      <c r="B14" s="217"/>
      <c r="C14" s="796"/>
      <c r="D14" s="1123" t="s">
        <v>18</v>
      </c>
      <c r="E14" s="1128" t="str">
        <f>+'Datos Generales'!C9</f>
        <v>02</v>
      </c>
      <c r="F14" s="1129"/>
      <c r="G14"/>
      <c r="H14"/>
      <c r="I14" s="1125"/>
      <c r="J14" s="1126" t="s">
        <v>225</v>
      </c>
      <c r="K14" s="1127"/>
      <c r="L14" s="218"/>
      <c r="N14" s="18" t="s">
        <v>14</v>
      </c>
    </row>
    <row r="15" spans="2:14" ht="15.75" x14ac:dyDescent="0.25">
      <c r="B15" s="154"/>
      <c r="C15" s="38"/>
      <c r="D15" s="1123" t="s">
        <v>20</v>
      </c>
      <c r="E15" s="1132" t="str">
        <f>+'Datos Generales'!C10</f>
        <v>01</v>
      </c>
      <c r="F15" s="1121"/>
      <c r="L15" s="291"/>
    </row>
    <row r="16" spans="2:14" ht="15.75" x14ac:dyDescent="0.25">
      <c r="B16" s="154"/>
      <c r="C16" s="38"/>
      <c r="D16" s="1123" t="s">
        <v>22</v>
      </c>
      <c r="E16" s="1128" t="str">
        <f>+'Datos Generales'!C11</f>
        <v>0005</v>
      </c>
      <c r="F16" s="1121"/>
      <c r="G16" s="1133"/>
      <c r="H16" s="1121"/>
      <c r="I16" s="1134"/>
      <c r="J16" s="1135"/>
      <c r="K16" s="1057"/>
      <c r="L16" s="291"/>
    </row>
    <row r="17" spans="2:12" ht="15" x14ac:dyDescent="0.25">
      <c r="B17" s="154"/>
      <c r="C17" s="796"/>
      <c r="D17" s="169"/>
      <c r="E17" s="982"/>
      <c r="F17" s="983"/>
      <c r="G17" s="795"/>
      <c r="H17" s="983"/>
      <c r="I17" s="2862" t="s">
        <v>8</v>
      </c>
      <c r="J17" s="2862"/>
      <c r="K17" s="2862"/>
      <c r="L17" s="291"/>
    </row>
    <row r="18" spans="2:12" s="59" customFormat="1" ht="31.5" x14ac:dyDescent="0.2">
      <c r="B18" s="219"/>
      <c r="C18" s="1136" t="s">
        <v>103</v>
      </c>
      <c r="D18" s="1053" t="s">
        <v>262</v>
      </c>
      <c r="E18" s="1053" t="s">
        <v>141</v>
      </c>
      <c r="F18" s="1053" t="s">
        <v>23</v>
      </c>
      <c r="G18" s="1053" t="s">
        <v>29</v>
      </c>
      <c r="H18" s="1053" t="s">
        <v>263</v>
      </c>
      <c r="I18" s="1053" t="s">
        <v>212</v>
      </c>
      <c r="J18" s="1137" t="s">
        <v>470</v>
      </c>
      <c r="K18" s="1053" t="s">
        <v>99</v>
      </c>
      <c r="L18" s="252"/>
    </row>
    <row r="19" spans="2:12" ht="15" x14ac:dyDescent="0.25">
      <c r="B19" s="154"/>
      <c r="C19" s="984">
        <v>1</v>
      </c>
      <c r="D19" s="985"/>
      <c r="E19" s="986"/>
      <c r="F19" s="985"/>
      <c r="G19" s="1112"/>
      <c r="H19" s="988"/>
      <c r="I19" s="986"/>
      <c r="J19" s="988"/>
      <c r="K19" s="987"/>
      <c r="L19" s="291"/>
    </row>
    <row r="20" spans="2:12" ht="15" x14ac:dyDescent="0.25">
      <c r="B20" s="154"/>
      <c r="C20" s="984">
        <v>2</v>
      </c>
      <c r="D20" s="985"/>
      <c r="E20" s="986"/>
      <c r="F20" s="985"/>
      <c r="G20" s="1112"/>
      <c r="H20" s="988"/>
      <c r="I20" s="986"/>
      <c r="J20" s="988"/>
      <c r="K20" s="1318"/>
      <c r="L20" s="291"/>
    </row>
    <row r="21" spans="2:12" ht="15" x14ac:dyDescent="0.25">
      <c r="B21" s="154"/>
      <c r="C21" s="984">
        <v>3</v>
      </c>
      <c r="D21" s="985"/>
      <c r="E21" s="986"/>
      <c r="F21" s="985"/>
      <c r="G21" s="1112"/>
      <c r="H21" s="988"/>
      <c r="I21" s="986"/>
      <c r="J21" s="988"/>
      <c r="K21" s="1318"/>
      <c r="L21" s="291"/>
    </row>
    <row r="22" spans="2:12" ht="15" x14ac:dyDescent="0.25">
      <c r="B22" s="154"/>
      <c r="C22" s="984">
        <v>4</v>
      </c>
      <c r="D22" s="985"/>
      <c r="E22" s="986"/>
      <c r="F22" s="985"/>
      <c r="G22" s="1112"/>
      <c r="H22" s="988"/>
      <c r="I22" s="986"/>
      <c r="J22" s="988"/>
      <c r="K22" s="1318"/>
      <c r="L22" s="291"/>
    </row>
    <row r="23" spans="2:12" ht="15" x14ac:dyDescent="0.25">
      <c r="B23" s="154"/>
      <c r="C23" s="984">
        <v>5</v>
      </c>
      <c r="D23" s="985"/>
      <c r="E23" s="986"/>
      <c r="F23" s="985"/>
      <c r="G23" s="1112"/>
      <c r="H23" s="988"/>
      <c r="I23" s="986"/>
      <c r="J23" s="988"/>
      <c r="K23" s="1318"/>
      <c r="L23" s="291"/>
    </row>
    <row r="24" spans="2:12" ht="15" x14ac:dyDescent="0.25">
      <c r="B24" s="154"/>
      <c r="C24" s="984">
        <v>6</v>
      </c>
      <c r="D24" s="985"/>
      <c r="E24" s="986"/>
      <c r="F24" s="985"/>
      <c r="G24" s="1112"/>
      <c r="H24" s="988"/>
      <c r="I24" s="986"/>
      <c r="J24" s="988"/>
      <c r="K24" s="1318"/>
      <c r="L24" s="291"/>
    </row>
    <row r="25" spans="2:12" ht="15" x14ac:dyDescent="0.25">
      <c r="B25" s="154"/>
      <c r="C25" s="984">
        <v>7</v>
      </c>
      <c r="D25" s="985"/>
      <c r="E25" s="986"/>
      <c r="F25" s="985"/>
      <c r="G25" s="1112"/>
      <c r="H25" s="988"/>
      <c r="I25" s="986"/>
      <c r="J25" s="988"/>
      <c r="K25" s="1318"/>
      <c r="L25" s="291"/>
    </row>
    <row r="26" spans="2:12" ht="15" x14ac:dyDescent="0.25">
      <c r="B26" s="154"/>
      <c r="C26" s="984">
        <v>8</v>
      </c>
      <c r="D26" s="985"/>
      <c r="E26" s="986"/>
      <c r="F26" s="985"/>
      <c r="G26" s="1112"/>
      <c r="H26" s="988"/>
      <c r="I26" s="986"/>
      <c r="J26" s="988"/>
      <c r="K26" s="1318"/>
      <c r="L26" s="291"/>
    </row>
    <row r="27" spans="2:12" ht="15" x14ac:dyDescent="0.25">
      <c r="B27" s="154"/>
      <c r="C27" s="984">
        <v>9</v>
      </c>
      <c r="D27" s="985"/>
      <c r="E27" s="986"/>
      <c r="F27" s="985"/>
      <c r="G27" s="1112"/>
      <c r="H27" s="988"/>
      <c r="I27" s="986"/>
      <c r="J27" s="988"/>
      <c r="K27" s="1318"/>
      <c r="L27" s="291"/>
    </row>
    <row r="28" spans="2:12" ht="15" x14ac:dyDescent="0.25">
      <c r="B28" s="154"/>
      <c r="C28" s="984">
        <v>10</v>
      </c>
      <c r="D28" s="985"/>
      <c r="E28" s="986" t="s">
        <v>485</v>
      </c>
      <c r="F28" s="985"/>
      <c r="G28" s="1112"/>
      <c r="H28" s="988"/>
      <c r="I28" s="986" t="s">
        <v>485</v>
      </c>
      <c r="J28" s="988"/>
      <c r="K28" s="1318"/>
      <c r="L28" s="291"/>
    </row>
    <row r="29" spans="2:12" ht="15" x14ac:dyDescent="0.25">
      <c r="B29" s="154"/>
      <c r="C29" s="984">
        <v>11</v>
      </c>
      <c r="D29" s="985"/>
      <c r="E29" s="986"/>
      <c r="F29" s="985"/>
      <c r="G29" s="1112"/>
      <c r="H29" s="988"/>
      <c r="I29" s="986"/>
      <c r="J29" s="988"/>
      <c r="K29" s="1318"/>
      <c r="L29" s="291"/>
    </row>
    <row r="30" spans="2:12" ht="15" x14ac:dyDescent="0.25">
      <c r="B30" s="154"/>
      <c r="C30" s="984">
        <v>12</v>
      </c>
      <c r="D30" s="985"/>
      <c r="E30" s="986"/>
      <c r="F30" s="985"/>
      <c r="G30" s="1112"/>
      <c r="H30" s="988"/>
      <c r="I30" s="986"/>
      <c r="J30" s="988"/>
      <c r="K30" s="1318"/>
      <c r="L30" s="291"/>
    </row>
    <row r="31" spans="2:12" ht="15" x14ac:dyDescent="0.25">
      <c r="B31" s="154"/>
      <c r="C31" s="984">
        <v>13</v>
      </c>
      <c r="D31" s="985"/>
      <c r="E31" s="986"/>
      <c r="F31" s="985"/>
      <c r="G31" s="1112"/>
      <c r="H31" s="988"/>
      <c r="I31" s="986"/>
      <c r="J31" s="988"/>
      <c r="K31" s="1318"/>
      <c r="L31" s="291"/>
    </row>
    <row r="32" spans="2:12" ht="15" x14ac:dyDescent="0.25">
      <c r="B32" s="154"/>
      <c r="C32" s="984">
        <v>14</v>
      </c>
      <c r="D32" s="985"/>
      <c r="E32" s="986"/>
      <c r="F32" s="985"/>
      <c r="G32" s="1112"/>
      <c r="H32" s="988"/>
      <c r="I32" s="986"/>
      <c r="J32" s="988"/>
      <c r="K32" s="1318"/>
      <c r="L32" s="291"/>
    </row>
    <row r="33" spans="2:12" ht="15" x14ac:dyDescent="0.25">
      <c r="B33" s="154"/>
      <c r="C33" s="984">
        <v>15</v>
      </c>
      <c r="D33" s="985"/>
      <c r="E33" s="986"/>
      <c r="F33" s="985"/>
      <c r="G33" s="1112"/>
      <c r="H33" s="988"/>
      <c r="I33" s="986"/>
      <c r="J33" s="988"/>
      <c r="K33" s="1318"/>
      <c r="L33" s="291"/>
    </row>
    <row r="34" spans="2:12" ht="15" x14ac:dyDescent="0.25">
      <c r="B34" s="154"/>
      <c r="C34" s="984">
        <v>16</v>
      </c>
      <c r="D34" s="985"/>
      <c r="E34" s="986"/>
      <c r="F34" s="985"/>
      <c r="G34" s="1112"/>
      <c r="H34" s="988"/>
      <c r="I34" s="986"/>
      <c r="J34" s="988"/>
      <c r="K34" s="1318"/>
      <c r="L34" s="291"/>
    </row>
    <row r="35" spans="2:12" ht="15" x14ac:dyDescent="0.25">
      <c r="B35" s="154"/>
      <c r="C35" s="984">
        <v>17</v>
      </c>
      <c r="D35" s="985"/>
      <c r="E35" s="986"/>
      <c r="F35" s="985"/>
      <c r="G35" s="1112"/>
      <c r="H35" s="988"/>
      <c r="I35" s="986"/>
      <c r="J35" s="988"/>
      <c r="K35" s="1318"/>
      <c r="L35" s="291"/>
    </row>
    <row r="36" spans="2:12" ht="15" x14ac:dyDescent="0.25">
      <c r="B36" s="154"/>
      <c r="C36" s="984">
        <v>18</v>
      </c>
      <c r="D36" s="985"/>
      <c r="E36" s="986"/>
      <c r="F36" s="985"/>
      <c r="G36" s="1112"/>
      <c r="H36" s="988"/>
      <c r="I36" s="986"/>
      <c r="J36" s="988"/>
      <c r="K36" s="1318"/>
      <c r="L36" s="291"/>
    </row>
    <row r="37" spans="2:12" ht="15" x14ac:dyDescent="0.25">
      <c r="B37" s="154"/>
      <c r="C37" s="984">
        <v>19</v>
      </c>
      <c r="D37" s="985"/>
      <c r="E37" s="986"/>
      <c r="F37" s="985"/>
      <c r="G37" s="1112"/>
      <c r="H37" s="988"/>
      <c r="I37" s="986"/>
      <c r="J37" s="988"/>
      <c r="K37" s="1318"/>
      <c r="L37" s="291"/>
    </row>
    <row r="38" spans="2:12" ht="15" x14ac:dyDescent="0.25">
      <c r="B38" s="154"/>
      <c r="C38" s="984">
        <v>20</v>
      </c>
      <c r="D38" s="985"/>
      <c r="E38" s="986"/>
      <c r="F38" s="985"/>
      <c r="G38" s="1112"/>
      <c r="H38" s="988"/>
      <c r="I38" s="986"/>
      <c r="J38" s="988"/>
      <c r="K38" s="1318"/>
      <c r="L38" s="291"/>
    </row>
    <row r="39" spans="2:12" ht="15" x14ac:dyDescent="0.25">
      <c r="B39" s="154"/>
      <c r="C39" s="984">
        <v>21</v>
      </c>
      <c r="D39" s="985"/>
      <c r="E39" s="986"/>
      <c r="F39" s="985"/>
      <c r="G39" s="1112"/>
      <c r="H39" s="988"/>
      <c r="I39" s="986"/>
      <c r="J39" s="988"/>
      <c r="K39" s="1318"/>
      <c r="L39" s="291"/>
    </row>
    <row r="40" spans="2:12" ht="15" x14ac:dyDescent="0.25">
      <c r="B40" s="154"/>
      <c r="C40" s="984">
        <v>22</v>
      </c>
      <c r="D40" s="985"/>
      <c r="E40" s="986"/>
      <c r="F40" s="985"/>
      <c r="G40" s="1112"/>
      <c r="H40" s="988"/>
      <c r="I40" s="986"/>
      <c r="J40" s="988"/>
      <c r="K40" s="1318"/>
      <c r="L40" s="291"/>
    </row>
    <row r="41" spans="2:12" ht="15" x14ac:dyDescent="0.25">
      <c r="B41" s="154"/>
      <c r="C41" s="984">
        <v>23</v>
      </c>
      <c r="D41" s="985"/>
      <c r="E41" s="986"/>
      <c r="F41" s="985"/>
      <c r="G41" s="1112"/>
      <c r="H41" s="988"/>
      <c r="I41" s="986"/>
      <c r="J41" s="988"/>
      <c r="K41" s="1318"/>
      <c r="L41" s="291"/>
    </row>
    <row r="42" spans="2:12" ht="15" x14ac:dyDescent="0.25">
      <c r="B42" s="154"/>
      <c r="C42" s="984">
        <v>24</v>
      </c>
      <c r="D42" s="985"/>
      <c r="E42" s="986"/>
      <c r="F42" s="985"/>
      <c r="G42" s="1112"/>
      <c r="H42" s="988"/>
      <c r="I42" s="986"/>
      <c r="J42" s="988"/>
      <c r="K42" s="1318"/>
      <c r="L42" s="291"/>
    </row>
    <row r="43" spans="2:12" ht="15" x14ac:dyDescent="0.25">
      <c r="B43" s="154"/>
      <c r="C43" s="984">
        <v>25</v>
      </c>
      <c r="D43" s="985"/>
      <c r="E43" s="986"/>
      <c r="F43" s="985"/>
      <c r="G43" s="1112"/>
      <c r="H43" s="988"/>
      <c r="I43" s="986"/>
      <c r="J43" s="988"/>
      <c r="K43" s="1318"/>
      <c r="L43" s="291"/>
    </row>
    <row r="44" spans="2:12" ht="15" x14ac:dyDescent="0.25">
      <c r="B44" s="154"/>
      <c r="C44" s="984">
        <v>26</v>
      </c>
      <c r="D44" s="985"/>
      <c r="E44" s="986"/>
      <c r="F44" s="985"/>
      <c r="G44" s="1112"/>
      <c r="H44" s="988"/>
      <c r="I44" s="986"/>
      <c r="J44" s="988"/>
      <c r="K44" s="1318"/>
      <c r="L44" s="291"/>
    </row>
    <row r="45" spans="2:12" ht="15" x14ac:dyDescent="0.25">
      <c r="B45" s="154"/>
      <c r="C45" s="984">
        <v>27</v>
      </c>
      <c r="D45" s="985"/>
      <c r="E45" s="986" t="s">
        <v>485</v>
      </c>
      <c r="F45" s="985"/>
      <c r="G45" s="1112"/>
      <c r="H45" s="988"/>
      <c r="I45" s="986" t="s">
        <v>485</v>
      </c>
      <c r="J45" s="988"/>
      <c r="K45" s="1318"/>
      <c r="L45" s="291"/>
    </row>
    <row r="46" spans="2:12" ht="15" x14ac:dyDescent="0.25">
      <c r="B46" s="154"/>
      <c r="C46" s="984">
        <v>28</v>
      </c>
      <c r="D46" s="985"/>
      <c r="E46" s="986"/>
      <c r="F46" s="985"/>
      <c r="G46" s="1112"/>
      <c r="H46" s="988"/>
      <c r="I46" s="986"/>
      <c r="J46" s="988"/>
      <c r="K46" s="1318"/>
      <c r="L46" s="291"/>
    </row>
    <row r="47" spans="2:12" ht="15" x14ac:dyDescent="0.25">
      <c r="B47" s="154"/>
      <c r="C47" s="984">
        <v>29</v>
      </c>
      <c r="D47" s="985"/>
      <c r="E47" s="986"/>
      <c r="F47" s="985"/>
      <c r="G47" s="1112"/>
      <c r="H47" s="988"/>
      <c r="I47" s="986"/>
      <c r="J47" s="988"/>
      <c r="K47" s="1318"/>
      <c r="L47" s="291"/>
    </row>
    <row r="48" spans="2:12" ht="15" x14ac:dyDescent="0.25">
      <c r="B48" s="154"/>
      <c r="C48" s="984">
        <v>30</v>
      </c>
      <c r="D48" s="985"/>
      <c r="E48" s="986"/>
      <c r="F48" s="985"/>
      <c r="G48" s="1112"/>
      <c r="H48" s="988"/>
      <c r="I48" s="986"/>
      <c r="J48" s="988"/>
      <c r="K48" s="1318"/>
      <c r="L48" s="291"/>
    </row>
    <row r="49" spans="2:12" ht="15" x14ac:dyDescent="0.25">
      <c r="B49" s="154"/>
      <c r="C49" s="984">
        <v>31</v>
      </c>
      <c r="D49" s="985"/>
      <c r="E49" s="986"/>
      <c r="F49" s="985"/>
      <c r="G49" s="1112"/>
      <c r="H49" s="988"/>
      <c r="I49" s="986"/>
      <c r="J49" s="988"/>
      <c r="K49" s="1318"/>
      <c r="L49" s="291"/>
    </row>
    <row r="50" spans="2:12" ht="15" x14ac:dyDescent="0.25">
      <c r="B50" s="154"/>
      <c r="C50" s="984">
        <v>32</v>
      </c>
      <c r="D50" s="985"/>
      <c r="E50" s="986"/>
      <c r="F50" s="985"/>
      <c r="G50" s="1112"/>
      <c r="H50" s="988"/>
      <c r="I50" s="986"/>
      <c r="J50" s="988"/>
      <c r="K50" s="1318"/>
      <c r="L50" s="291"/>
    </row>
    <row r="51" spans="2:12" ht="15" x14ac:dyDescent="0.25">
      <c r="B51" s="154"/>
      <c r="C51" s="984">
        <v>33</v>
      </c>
      <c r="D51" s="985"/>
      <c r="E51" s="986"/>
      <c r="F51" s="985"/>
      <c r="G51" s="1112"/>
      <c r="H51" s="988"/>
      <c r="I51" s="986"/>
      <c r="J51" s="988"/>
      <c r="K51" s="1318"/>
      <c r="L51" s="291"/>
    </row>
    <row r="52" spans="2:12" ht="15" x14ac:dyDescent="0.25">
      <c r="B52" s="154"/>
      <c r="C52" s="984">
        <v>34</v>
      </c>
      <c r="D52" s="985"/>
      <c r="E52" s="986"/>
      <c r="F52" s="985"/>
      <c r="G52" s="1112"/>
      <c r="H52" s="988"/>
      <c r="I52" s="986"/>
      <c r="J52" s="988"/>
      <c r="K52" s="1318"/>
      <c r="L52" s="291"/>
    </row>
    <row r="53" spans="2:12" ht="15" x14ac:dyDescent="0.25">
      <c r="B53" s="154"/>
      <c r="C53" s="984">
        <v>35</v>
      </c>
      <c r="D53" s="985"/>
      <c r="E53" s="986"/>
      <c r="F53" s="985"/>
      <c r="G53" s="1112"/>
      <c r="H53" s="988"/>
      <c r="I53" s="986"/>
      <c r="J53" s="988"/>
      <c r="K53" s="1318"/>
      <c r="L53" s="291"/>
    </row>
    <row r="54" spans="2:12" ht="15" x14ac:dyDescent="0.25">
      <c r="B54" s="154"/>
      <c r="C54" s="984">
        <v>36</v>
      </c>
      <c r="D54" s="985"/>
      <c r="E54" s="986"/>
      <c r="F54" s="985"/>
      <c r="G54" s="1112"/>
      <c r="H54" s="988"/>
      <c r="I54" s="986"/>
      <c r="J54" s="988"/>
      <c r="K54" s="1318"/>
      <c r="L54" s="291"/>
    </row>
    <row r="55" spans="2:12" ht="15" x14ac:dyDescent="0.25">
      <c r="B55" s="154"/>
      <c r="C55" s="984">
        <v>37</v>
      </c>
      <c r="D55" s="985"/>
      <c r="E55" s="986"/>
      <c r="F55" s="985"/>
      <c r="G55" s="1112"/>
      <c r="H55" s="988"/>
      <c r="I55" s="986"/>
      <c r="J55" s="988"/>
      <c r="K55" s="1318"/>
      <c r="L55" s="291"/>
    </row>
    <row r="56" spans="2:12" ht="15" x14ac:dyDescent="0.25">
      <c r="B56" s="154"/>
      <c r="C56" s="984">
        <v>38</v>
      </c>
      <c r="D56" s="985"/>
      <c r="E56" s="986"/>
      <c r="F56" s="985"/>
      <c r="G56" s="1112"/>
      <c r="H56" s="988"/>
      <c r="I56" s="986"/>
      <c r="J56" s="988"/>
      <c r="K56" s="1318"/>
      <c r="L56" s="291"/>
    </row>
    <row r="57" spans="2:12" ht="15" x14ac:dyDescent="0.25">
      <c r="B57" s="154"/>
      <c r="C57" s="984">
        <v>39</v>
      </c>
      <c r="D57" s="985"/>
      <c r="E57" s="986"/>
      <c r="F57" s="985"/>
      <c r="G57" s="1112"/>
      <c r="H57" s="988"/>
      <c r="I57" s="986"/>
      <c r="J57" s="988"/>
      <c r="K57" s="1318"/>
      <c r="L57" s="291"/>
    </row>
    <row r="58" spans="2:12" ht="15" x14ac:dyDescent="0.25">
      <c r="B58" s="154"/>
      <c r="C58" s="984">
        <v>40</v>
      </c>
      <c r="D58" s="985"/>
      <c r="E58" s="986"/>
      <c r="F58" s="985"/>
      <c r="G58" s="1112"/>
      <c r="H58" s="988"/>
      <c r="I58" s="986"/>
      <c r="J58" s="988"/>
      <c r="K58" s="1318"/>
      <c r="L58" s="291"/>
    </row>
    <row r="59" spans="2:12" ht="15" x14ac:dyDescent="0.25">
      <c r="B59" s="154"/>
      <c r="C59" s="984">
        <v>41</v>
      </c>
      <c r="D59" s="985"/>
      <c r="E59" s="986"/>
      <c r="F59" s="985"/>
      <c r="G59" s="1112"/>
      <c r="H59" s="988"/>
      <c r="I59" s="986"/>
      <c r="J59" s="988"/>
      <c r="K59" s="1318"/>
      <c r="L59" s="291"/>
    </row>
    <row r="60" spans="2:12" ht="15" x14ac:dyDescent="0.25">
      <c r="B60" s="154"/>
      <c r="C60" s="984">
        <v>42</v>
      </c>
      <c r="D60" s="985"/>
      <c r="E60" s="986"/>
      <c r="F60" s="985"/>
      <c r="G60" s="1112"/>
      <c r="H60" s="988"/>
      <c r="I60" s="986"/>
      <c r="J60" s="988"/>
      <c r="K60" s="1318"/>
      <c r="L60" s="291"/>
    </row>
    <row r="61" spans="2:12" ht="15" x14ac:dyDescent="0.25">
      <c r="B61" s="154"/>
      <c r="C61" s="984">
        <v>43</v>
      </c>
      <c r="D61" s="985"/>
      <c r="E61" s="986"/>
      <c r="F61" s="985"/>
      <c r="G61" s="1112"/>
      <c r="H61" s="988"/>
      <c r="I61" s="986"/>
      <c r="J61" s="988"/>
      <c r="K61" s="1318"/>
      <c r="L61" s="291"/>
    </row>
    <row r="62" spans="2:12" ht="15" x14ac:dyDescent="0.25">
      <c r="B62" s="154"/>
      <c r="C62" s="984">
        <v>44</v>
      </c>
      <c r="D62" s="985"/>
      <c r="E62" s="986"/>
      <c r="F62" s="985"/>
      <c r="G62" s="1112"/>
      <c r="H62" s="988"/>
      <c r="I62" s="986"/>
      <c r="J62" s="988"/>
      <c r="K62" s="1318"/>
      <c r="L62" s="291"/>
    </row>
    <row r="63" spans="2:12" ht="15" x14ac:dyDescent="0.25">
      <c r="B63" s="154"/>
      <c r="C63" s="984">
        <v>45</v>
      </c>
      <c r="D63" s="985"/>
      <c r="E63" s="986"/>
      <c r="F63" s="985"/>
      <c r="G63" s="1112"/>
      <c r="H63" s="988"/>
      <c r="I63" s="986"/>
      <c r="J63" s="988"/>
      <c r="K63" s="1318"/>
      <c r="L63" s="291"/>
    </row>
    <row r="64" spans="2:12" ht="15" x14ac:dyDescent="0.25">
      <c r="B64" s="154"/>
      <c r="C64" s="984">
        <v>46</v>
      </c>
      <c r="D64" s="985"/>
      <c r="E64" s="986"/>
      <c r="F64" s="985"/>
      <c r="G64" s="1112"/>
      <c r="H64" s="988"/>
      <c r="I64" s="986"/>
      <c r="J64" s="988"/>
      <c r="K64" s="1318"/>
      <c r="L64" s="291"/>
    </row>
    <row r="65" spans="2:20" ht="15" x14ac:dyDescent="0.25">
      <c r="B65" s="154"/>
      <c r="C65" s="984">
        <v>47</v>
      </c>
      <c r="D65" s="985"/>
      <c r="E65" s="986"/>
      <c r="F65" s="985"/>
      <c r="G65" s="1112"/>
      <c r="H65" s="988"/>
      <c r="I65" s="986"/>
      <c r="J65" s="988"/>
      <c r="K65" s="1318"/>
      <c r="L65" s="291"/>
    </row>
    <row r="66" spans="2:20" ht="15" x14ac:dyDescent="0.25">
      <c r="B66" s="154"/>
      <c r="C66" s="984">
        <v>48</v>
      </c>
      <c r="D66" s="985"/>
      <c r="E66" s="986"/>
      <c r="F66" s="985"/>
      <c r="G66" s="1112"/>
      <c r="H66" s="988"/>
      <c r="I66" s="986"/>
      <c r="J66" s="988"/>
      <c r="K66" s="1318"/>
      <c r="L66" s="291"/>
    </row>
    <row r="67" spans="2:20" ht="15" x14ac:dyDescent="0.25">
      <c r="B67" s="154"/>
      <c r="C67" s="984">
        <v>49</v>
      </c>
      <c r="D67" s="985"/>
      <c r="E67" s="986"/>
      <c r="F67" s="985"/>
      <c r="G67" s="1112"/>
      <c r="H67" s="988"/>
      <c r="I67" s="986"/>
      <c r="J67" s="988"/>
      <c r="K67" s="1318"/>
      <c r="L67" s="291"/>
    </row>
    <row r="68" spans="2:20" ht="15.75" x14ac:dyDescent="0.25">
      <c r="B68" s="154"/>
      <c r="C68" s="2872" t="s">
        <v>264</v>
      </c>
      <c r="D68" s="2873"/>
      <c r="E68" s="2873"/>
      <c r="F68" s="2873"/>
      <c r="G68" s="2874"/>
      <c r="H68" s="1119">
        <f>SUM(H19:H67)</f>
        <v>0</v>
      </c>
      <c r="I68" s="1347"/>
      <c r="J68" s="1138">
        <f>SUM(J19:J67)</f>
        <v>0</v>
      </c>
      <c r="K68" s="1348"/>
      <c r="L68" s="291"/>
    </row>
    <row r="69" spans="2:20" ht="15.75" x14ac:dyDescent="0.25">
      <c r="B69" s="154"/>
      <c r="C69" s="1349"/>
      <c r="D69" s="1349"/>
      <c r="E69" s="2878" t="s">
        <v>513</v>
      </c>
      <c r="F69" s="2878"/>
      <c r="G69" s="2878"/>
      <c r="H69" s="1120"/>
      <c r="I69" s="1350"/>
      <c r="J69" s="1351"/>
      <c r="K69" s="1352" t="s">
        <v>255</v>
      </c>
      <c r="L69" s="291"/>
    </row>
    <row r="70" spans="2:20" ht="25.5" thickBot="1" x14ac:dyDescent="0.3">
      <c r="B70" s="154"/>
      <c r="C70" s="1349"/>
      <c r="D70" s="1349"/>
      <c r="E70" s="1404" t="s">
        <v>543</v>
      </c>
      <c r="F70" s="1353"/>
      <c r="G70" s="1354" t="s">
        <v>265</v>
      </c>
      <c r="H70" s="1122">
        <f>H69-H68</f>
        <v>0</v>
      </c>
      <c r="I70" s="1350"/>
      <c r="J70" s="1351"/>
      <c r="K70" s="1332"/>
      <c r="L70" s="291"/>
    </row>
    <row r="71" spans="2:20" ht="15.75" thickTop="1" x14ac:dyDescent="0.25">
      <c r="B71" s="154"/>
      <c r="C71" s="885"/>
      <c r="D71" s="980"/>
      <c r="E71" s="1355"/>
      <c r="F71" s="1356"/>
      <c r="G71" s="980"/>
      <c r="H71" s="1356"/>
      <c r="I71" s="1355"/>
      <c r="J71" s="1357"/>
      <c r="K71" s="980"/>
      <c r="L71" s="291"/>
    </row>
    <row r="72" spans="2:20" ht="15" x14ac:dyDescent="0.25">
      <c r="B72" s="154"/>
      <c r="C72" s="169"/>
      <c r="D72" s="169"/>
      <c r="E72" s="281"/>
      <c r="F72" s="278"/>
      <c r="G72" s="794"/>
      <c r="H72" s="278"/>
      <c r="I72" s="281"/>
      <c r="J72" s="282"/>
      <c r="K72" s="794"/>
      <c r="L72" s="291"/>
    </row>
    <row r="73" spans="2:20" s="546" customFormat="1" ht="15.75" x14ac:dyDescent="0.25">
      <c r="B73" s="544"/>
      <c r="C73" s="214"/>
      <c r="D73" s="214"/>
      <c r="E73" s="1113" t="s">
        <v>495</v>
      </c>
      <c r="F73" s="1114"/>
      <c r="G73" s="2795" t="s">
        <v>512</v>
      </c>
      <c r="H73" s="2795"/>
      <c r="I73" s="1115"/>
      <c r="J73" s="2876" t="s">
        <v>501</v>
      </c>
      <c r="K73" s="2876"/>
      <c r="L73" s="545"/>
    </row>
    <row r="74" spans="2:20" s="541" customFormat="1" ht="15" customHeight="1" x14ac:dyDescent="0.25">
      <c r="B74" s="509"/>
      <c r="C74" s="510"/>
      <c r="D74" s="510"/>
      <c r="E74" s="1116" t="str">
        <f>'Datos Generales'!C16</f>
        <v>Preparado por</v>
      </c>
      <c r="F74" s="1117"/>
      <c r="G74" s="2875" t="s">
        <v>25</v>
      </c>
      <c r="H74" s="2875"/>
      <c r="I74" s="1118"/>
      <c r="J74" s="2877" t="s">
        <v>507</v>
      </c>
      <c r="K74" s="2877"/>
      <c r="L74" s="547"/>
      <c r="M74" s="477"/>
      <c r="N74" s="548"/>
      <c r="T74" s="171"/>
    </row>
    <row r="75" spans="2:20" ht="15" x14ac:dyDescent="0.25">
      <c r="B75" s="224"/>
      <c r="C75" s="283"/>
      <c r="D75" s="45"/>
      <c r="E75" s="45"/>
      <c r="F75" s="502"/>
      <c r="G75" s="526"/>
      <c r="H75" s="60"/>
      <c r="I75" s="262"/>
      <c r="J75" s="45"/>
      <c r="K75" s="45"/>
      <c r="L75" s="277"/>
      <c r="T75" s="162"/>
    </row>
    <row r="76" spans="2:20" x14ac:dyDescent="0.2">
      <c r="E76" s="47"/>
      <c r="F76" s="2"/>
      <c r="G76" s="150"/>
      <c r="H76" s="47"/>
      <c r="I76" s="11"/>
      <c r="J76" s="47"/>
      <c r="K76" s="47"/>
    </row>
  </sheetData>
  <sheetProtection formatColumns="0" formatRows="0" insertColumns="0" insertRows="0"/>
  <mergeCells count="10">
    <mergeCell ref="G73:H73"/>
    <mergeCell ref="G74:H74"/>
    <mergeCell ref="J73:K73"/>
    <mergeCell ref="J74:K74"/>
    <mergeCell ref="E69:G69"/>
    <mergeCell ref="I17:K17"/>
    <mergeCell ref="B7:L7"/>
    <mergeCell ref="B8:L8"/>
    <mergeCell ref="B9:L9"/>
    <mergeCell ref="C68:G68"/>
  </mergeCells>
  <printOptions horizontalCentered="1"/>
  <pageMargins left="0" right="0" top="0.46" bottom="0.19685039370078741" header="0.11811023622047245" footer="0.11811023622047245"/>
  <pageSetup scale="46" orientation="landscape" r:id="rId1"/>
  <headerFooter>
    <oddFooter>&amp;R&amp;P/&amp;N  &amp;D  &amp;T</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showGridLines="0" zoomScaleNormal="100" zoomScaleSheetLayoutView="75" workbookViewId="0">
      <selection activeCell="D17" sqref="D17"/>
    </sheetView>
  </sheetViews>
  <sheetFormatPr baseColWidth="10" defaultRowHeight="15" x14ac:dyDescent="0.25"/>
  <cols>
    <col min="1" max="1" width="3.85546875" customWidth="1"/>
    <col min="2" max="2" width="1.5703125" customWidth="1"/>
    <col min="3" max="3" width="6.85546875" style="1" customWidth="1"/>
    <col min="4" max="4" width="8.5703125" style="1" customWidth="1"/>
    <col min="5" max="5" width="9.42578125" style="1" customWidth="1"/>
    <col min="6" max="6" width="9.5703125" style="1" customWidth="1"/>
    <col min="7" max="7" width="8.5703125" style="2" customWidth="1"/>
    <col min="8" max="8" width="12.7109375" style="2" customWidth="1"/>
    <col min="9" max="9" width="12.28515625" style="1" customWidth="1"/>
    <col min="10" max="10" width="13.5703125" style="1" customWidth="1"/>
    <col min="11" max="11" width="15.28515625" style="1" customWidth="1"/>
    <col min="12" max="12" width="13.140625" style="1" customWidth="1"/>
    <col min="13" max="13" width="10" style="1" customWidth="1"/>
    <col min="14" max="14" width="13" style="47" customWidth="1"/>
    <col min="15" max="15" width="15.42578125" style="1" customWidth="1"/>
    <col min="16" max="16" width="13.7109375" style="47" bestFit="1" customWidth="1"/>
    <col min="17" max="17" width="13.42578125" style="1" customWidth="1"/>
    <col min="18" max="18" width="15.42578125" style="47" customWidth="1"/>
    <col min="19" max="19" width="11.28515625" style="47" customWidth="1"/>
    <col min="20" max="20" width="15.85546875" style="47" customWidth="1"/>
    <col min="21" max="21" width="12" style="47" customWidth="1"/>
    <col min="22" max="22" width="15.85546875" style="47" customWidth="1"/>
    <col min="23" max="23" width="3" customWidth="1"/>
    <col min="250" max="250" width="5.42578125" customWidth="1"/>
    <col min="251" max="251" width="7.85546875" bestFit="1" customWidth="1"/>
    <col min="252" max="252" width="13.140625" bestFit="1" customWidth="1"/>
    <col min="253" max="253" width="8.42578125" bestFit="1" customWidth="1"/>
    <col min="254" max="254" width="13.140625" bestFit="1" customWidth="1"/>
    <col min="255" max="255" width="13.5703125" customWidth="1"/>
    <col min="256" max="256" width="11.85546875" customWidth="1"/>
    <col min="257" max="258" width="13" customWidth="1"/>
    <col min="259" max="259" width="12.28515625" customWidth="1"/>
    <col min="260" max="260" width="19" customWidth="1"/>
    <col min="261" max="262" width="13.7109375" customWidth="1"/>
    <col min="263" max="263" width="17.42578125" customWidth="1"/>
    <col min="264" max="264" width="19.42578125" customWidth="1"/>
    <col min="265" max="265" width="23.42578125" customWidth="1"/>
    <col min="506" max="506" width="5.42578125" customWidth="1"/>
    <col min="507" max="507" width="7.85546875" bestFit="1" customWidth="1"/>
    <col min="508" max="508" width="13.140625" bestFit="1" customWidth="1"/>
    <col min="509" max="509" width="8.42578125" bestFit="1" customWidth="1"/>
    <col min="510" max="510" width="13.140625" bestFit="1" customWidth="1"/>
    <col min="511" max="511" width="13.5703125" customWidth="1"/>
    <col min="512" max="512" width="11.85546875" customWidth="1"/>
    <col min="513" max="514" width="13" customWidth="1"/>
    <col min="515" max="515" width="12.28515625" customWidth="1"/>
    <col min="516" max="516" width="19" customWidth="1"/>
    <col min="517" max="518" width="13.7109375" customWidth="1"/>
    <col min="519" max="519" width="17.42578125" customWidth="1"/>
    <col min="520" max="520" width="19.42578125" customWidth="1"/>
    <col min="521" max="521" width="23.42578125" customWidth="1"/>
    <col min="762" max="762" width="5.42578125" customWidth="1"/>
    <col min="763" max="763" width="7.85546875" bestFit="1" customWidth="1"/>
    <col min="764" max="764" width="13.140625" bestFit="1" customWidth="1"/>
    <col min="765" max="765" width="8.42578125" bestFit="1" customWidth="1"/>
    <col min="766" max="766" width="13.140625" bestFit="1" customWidth="1"/>
    <col min="767" max="767" width="13.5703125" customWidth="1"/>
    <col min="768" max="768" width="11.85546875" customWidth="1"/>
    <col min="769" max="770" width="13" customWidth="1"/>
    <col min="771" max="771" width="12.28515625" customWidth="1"/>
    <col min="772" max="772" width="19" customWidth="1"/>
    <col min="773" max="774" width="13.7109375" customWidth="1"/>
    <col min="775" max="775" width="17.42578125" customWidth="1"/>
    <col min="776" max="776" width="19.42578125" customWidth="1"/>
    <col min="777" max="777" width="23.42578125" customWidth="1"/>
    <col min="1018" max="1018" width="5.42578125" customWidth="1"/>
    <col min="1019" max="1019" width="7.85546875" bestFit="1" customWidth="1"/>
    <col min="1020" max="1020" width="13.140625" bestFit="1" customWidth="1"/>
    <col min="1021" max="1021" width="8.42578125" bestFit="1" customWidth="1"/>
    <col min="1022" max="1022" width="13.140625" bestFit="1" customWidth="1"/>
    <col min="1023" max="1023" width="13.5703125" customWidth="1"/>
    <col min="1024" max="1024" width="11.85546875" customWidth="1"/>
    <col min="1025" max="1026" width="13" customWidth="1"/>
    <col min="1027" max="1027" width="12.28515625" customWidth="1"/>
    <col min="1028" max="1028" width="19" customWidth="1"/>
    <col min="1029" max="1030" width="13.7109375" customWidth="1"/>
    <col min="1031" max="1031" width="17.42578125" customWidth="1"/>
    <col min="1032" max="1032" width="19.42578125" customWidth="1"/>
    <col min="1033" max="1033" width="23.42578125" customWidth="1"/>
    <col min="1274" max="1274" width="5.42578125" customWidth="1"/>
    <col min="1275" max="1275" width="7.85546875" bestFit="1" customWidth="1"/>
    <col min="1276" max="1276" width="13.140625" bestFit="1" customWidth="1"/>
    <col min="1277" max="1277" width="8.42578125" bestFit="1" customWidth="1"/>
    <col min="1278" max="1278" width="13.140625" bestFit="1" customWidth="1"/>
    <col min="1279" max="1279" width="13.5703125" customWidth="1"/>
    <col min="1280" max="1280" width="11.85546875" customWidth="1"/>
    <col min="1281" max="1282" width="13" customWidth="1"/>
    <col min="1283" max="1283" width="12.28515625" customWidth="1"/>
    <col min="1284" max="1284" width="19" customWidth="1"/>
    <col min="1285" max="1286" width="13.7109375" customWidth="1"/>
    <col min="1287" max="1287" width="17.42578125" customWidth="1"/>
    <col min="1288" max="1288" width="19.42578125" customWidth="1"/>
    <col min="1289" max="1289" width="23.42578125" customWidth="1"/>
    <col min="1530" max="1530" width="5.42578125" customWidth="1"/>
    <col min="1531" max="1531" width="7.85546875" bestFit="1" customWidth="1"/>
    <col min="1532" max="1532" width="13.140625" bestFit="1" customWidth="1"/>
    <col min="1533" max="1533" width="8.42578125" bestFit="1" customWidth="1"/>
    <col min="1534" max="1534" width="13.140625" bestFit="1" customWidth="1"/>
    <col min="1535" max="1535" width="13.5703125" customWidth="1"/>
    <col min="1536" max="1536" width="11.85546875" customWidth="1"/>
    <col min="1537" max="1538" width="13" customWidth="1"/>
    <col min="1539" max="1539" width="12.28515625" customWidth="1"/>
    <col min="1540" max="1540" width="19" customWidth="1"/>
    <col min="1541" max="1542" width="13.7109375" customWidth="1"/>
    <col min="1543" max="1543" width="17.42578125" customWidth="1"/>
    <col min="1544" max="1544" width="19.42578125" customWidth="1"/>
    <col min="1545" max="1545" width="23.42578125" customWidth="1"/>
    <col min="1786" max="1786" width="5.42578125" customWidth="1"/>
    <col min="1787" max="1787" width="7.85546875" bestFit="1" customWidth="1"/>
    <col min="1788" max="1788" width="13.140625" bestFit="1" customWidth="1"/>
    <col min="1789" max="1789" width="8.42578125" bestFit="1" customWidth="1"/>
    <col min="1790" max="1790" width="13.140625" bestFit="1" customWidth="1"/>
    <col min="1791" max="1791" width="13.5703125" customWidth="1"/>
    <col min="1792" max="1792" width="11.85546875" customWidth="1"/>
    <col min="1793" max="1794" width="13" customWidth="1"/>
    <col min="1795" max="1795" width="12.28515625" customWidth="1"/>
    <col min="1796" max="1796" width="19" customWidth="1"/>
    <col min="1797" max="1798" width="13.7109375" customWidth="1"/>
    <col min="1799" max="1799" width="17.42578125" customWidth="1"/>
    <col min="1800" max="1800" width="19.42578125" customWidth="1"/>
    <col min="1801" max="1801" width="23.42578125" customWidth="1"/>
    <col min="2042" max="2042" width="5.42578125" customWidth="1"/>
    <col min="2043" max="2043" width="7.85546875" bestFit="1" customWidth="1"/>
    <col min="2044" max="2044" width="13.140625" bestFit="1" customWidth="1"/>
    <col min="2045" max="2045" width="8.42578125" bestFit="1" customWidth="1"/>
    <col min="2046" max="2046" width="13.140625" bestFit="1" customWidth="1"/>
    <col min="2047" max="2047" width="13.5703125" customWidth="1"/>
    <col min="2048" max="2048" width="11.85546875" customWidth="1"/>
    <col min="2049" max="2050" width="13" customWidth="1"/>
    <col min="2051" max="2051" width="12.28515625" customWidth="1"/>
    <col min="2052" max="2052" width="19" customWidth="1"/>
    <col min="2053" max="2054" width="13.7109375" customWidth="1"/>
    <col min="2055" max="2055" width="17.42578125" customWidth="1"/>
    <col min="2056" max="2056" width="19.42578125" customWidth="1"/>
    <col min="2057" max="2057" width="23.42578125" customWidth="1"/>
    <col min="2298" max="2298" width="5.42578125" customWidth="1"/>
    <col min="2299" max="2299" width="7.85546875" bestFit="1" customWidth="1"/>
    <col min="2300" max="2300" width="13.140625" bestFit="1" customWidth="1"/>
    <col min="2301" max="2301" width="8.42578125" bestFit="1" customWidth="1"/>
    <col min="2302" max="2302" width="13.140625" bestFit="1" customWidth="1"/>
    <col min="2303" max="2303" width="13.5703125" customWidth="1"/>
    <col min="2304" max="2304" width="11.85546875" customWidth="1"/>
    <col min="2305" max="2306" width="13" customWidth="1"/>
    <col min="2307" max="2307" width="12.28515625" customWidth="1"/>
    <col min="2308" max="2308" width="19" customWidth="1"/>
    <col min="2309" max="2310" width="13.7109375" customWidth="1"/>
    <col min="2311" max="2311" width="17.42578125" customWidth="1"/>
    <col min="2312" max="2312" width="19.42578125" customWidth="1"/>
    <col min="2313" max="2313" width="23.42578125" customWidth="1"/>
    <col min="2554" max="2554" width="5.42578125" customWidth="1"/>
    <col min="2555" max="2555" width="7.85546875" bestFit="1" customWidth="1"/>
    <col min="2556" max="2556" width="13.140625" bestFit="1" customWidth="1"/>
    <col min="2557" max="2557" width="8.42578125" bestFit="1" customWidth="1"/>
    <col min="2558" max="2558" width="13.140625" bestFit="1" customWidth="1"/>
    <col min="2559" max="2559" width="13.5703125" customWidth="1"/>
    <col min="2560" max="2560" width="11.85546875" customWidth="1"/>
    <col min="2561" max="2562" width="13" customWidth="1"/>
    <col min="2563" max="2563" width="12.28515625" customWidth="1"/>
    <col min="2564" max="2564" width="19" customWidth="1"/>
    <col min="2565" max="2566" width="13.7109375" customWidth="1"/>
    <col min="2567" max="2567" width="17.42578125" customWidth="1"/>
    <col min="2568" max="2568" width="19.42578125" customWidth="1"/>
    <col min="2569" max="2569" width="23.42578125" customWidth="1"/>
    <col min="2810" max="2810" width="5.42578125" customWidth="1"/>
    <col min="2811" max="2811" width="7.85546875" bestFit="1" customWidth="1"/>
    <col min="2812" max="2812" width="13.140625" bestFit="1" customWidth="1"/>
    <col min="2813" max="2813" width="8.42578125" bestFit="1" customWidth="1"/>
    <col min="2814" max="2814" width="13.140625" bestFit="1" customWidth="1"/>
    <col min="2815" max="2815" width="13.5703125" customWidth="1"/>
    <col min="2816" max="2816" width="11.85546875" customWidth="1"/>
    <col min="2817" max="2818" width="13" customWidth="1"/>
    <col min="2819" max="2819" width="12.28515625" customWidth="1"/>
    <col min="2820" max="2820" width="19" customWidth="1"/>
    <col min="2821" max="2822" width="13.7109375" customWidth="1"/>
    <col min="2823" max="2823" width="17.42578125" customWidth="1"/>
    <col min="2824" max="2824" width="19.42578125" customWidth="1"/>
    <col min="2825" max="2825" width="23.42578125" customWidth="1"/>
    <col min="3066" max="3066" width="5.42578125" customWidth="1"/>
    <col min="3067" max="3067" width="7.85546875" bestFit="1" customWidth="1"/>
    <col min="3068" max="3068" width="13.140625" bestFit="1" customWidth="1"/>
    <col min="3069" max="3069" width="8.42578125" bestFit="1" customWidth="1"/>
    <col min="3070" max="3070" width="13.140625" bestFit="1" customWidth="1"/>
    <col min="3071" max="3071" width="13.5703125" customWidth="1"/>
    <col min="3072" max="3072" width="11.85546875" customWidth="1"/>
    <col min="3073" max="3074" width="13" customWidth="1"/>
    <col min="3075" max="3075" width="12.28515625" customWidth="1"/>
    <col min="3076" max="3076" width="19" customWidth="1"/>
    <col min="3077" max="3078" width="13.7109375" customWidth="1"/>
    <col min="3079" max="3079" width="17.42578125" customWidth="1"/>
    <col min="3080" max="3080" width="19.42578125" customWidth="1"/>
    <col min="3081" max="3081" width="23.42578125" customWidth="1"/>
    <col min="3322" max="3322" width="5.42578125" customWidth="1"/>
    <col min="3323" max="3323" width="7.85546875" bestFit="1" customWidth="1"/>
    <col min="3324" max="3324" width="13.140625" bestFit="1" customWidth="1"/>
    <col min="3325" max="3325" width="8.42578125" bestFit="1" customWidth="1"/>
    <col min="3326" max="3326" width="13.140625" bestFit="1" customWidth="1"/>
    <col min="3327" max="3327" width="13.5703125" customWidth="1"/>
    <col min="3328" max="3328" width="11.85546875" customWidth="1"/>
    <col min="3329" max="3330" width="13" customWidth="1"/>
    <col min="3331" max="3331" width="12.28515625" customWidth="1"/>
    <col min="3332" max="3332" width="19" customWidth="1"/>
    <col min="3333" max="3334" width="13.7109375" customWidth="1"/>
    <col min="3335" max="3335" width="17.42578125" customWidth="1"/>
    <col min="3336" max="3336" width="19.42578125" customWidth="1"/>
    <col min="3337" max="3337" width="23.42578125" customWidth="1"/>
    <col min="3578" max="3578" width="5.42578125" customWidth="1"/>
    <col min="3579" max="3579" width="7.85546875" bestFit="1" customWidth="1"/>
    <col min="3580" max="3580" width="13.140625" bestFit="1" customWidth="1"/>
    <col min="3581" max="3581" width="8.42578125" bestFit="1" customWidth="1"/>
    <col min="3582" max="3582" width="13.140625" bestFit="1" customWidth="1"/>
    <col min="3583" max="3583" width="13.5703125" customWidth="1"/>
    <col min="3584" max="3584" width="11.85546875" customWidth="1"/>
    <col min="3585" max="3586" width="13" customWidth="1"/>
    <col min="3587" max="3587" width="12.28515625" customWidth="1"/>
    <col min="3588" max="3588" width="19" customWidth="1"/>
    <col min="3589" max="3590" width="13.7109375" customWidth="1"/>
    <col min="3591" max="3591" width="17.42578125" customWidth="1"/>
    <col min="3592" max="3592" width="19.42578125" customWidth="1"/>
    <col min="3593" max="3593" width="23.42578125" customWidth="1"/>
    <col min="3834" max="3834" width="5.42578125" customWidth="1"/>
    <col min="3835" max="3835" width="7.85546875" bestFit="1" customWidth="1"/>
    <col min="3836" max="3836" width="13.140625" bestFit="1" customWidth="1"/>
    <col min="3837" max="3837" width="8.42578125" bestFit="1" customWidth="1"/>
    <col min="3838" max="3838" width="13.140625" bestFit="1" customWidth="1"/>
    <col min="3839" max="3839" width="13.5703125" customWidth="1"/>
    <col min="3840" max="3840" width="11.85546875" customWidth="1"/>
    <col min="3841" max="3842" width="13" customWidth="1"/>
    <col min="3843" max="3843" width="12.28515625" customWidth="1"/>
    <col min="3844" max="3844" width="19" customWidth="1"/>
    <col min="3845" max="3846" width="13.7109375" customWidth="1"/>
    <col min="3847" max="3847" width="17.42578125" customWidth="1"/>
    <col min="3848" max="3848" width="19.42578125" customWidth="1"/>
    <col min="3849" max="3849" width="23.42578125" customWidth="1"/>
    <col min="4090" max="4090" width="5.42578125" customWidth="1"/>
    <col min="4091" max="4091" width="7.85546875" bestFit="1" customWidth="1"/>
    <col min="4092" max="4092" width="13.140625" bestFit="1" customWidth="1"/>
    <col min="4093" max="4093" width="8.42578125" bestFit="1" customWidth="1"/>
    <col min="4094" max="4094" width="13.140625" bestFit="1" customWidth="1"/>
    <col min="4095" max="4095" width="13.5703125" customWidth="1"/>
    <col min="4096" max="4096" width="11.85546875" customWidth="1"/>
    <col min="4097" max="4098" width="13" customWidth="1"/>
    <col min="4099" max="4099" width="12.28515625" customWidth="1"/>
    <col min="4100" max="4100" width="19" customWidth="1"/>
    <col min="4101" max="4102" width="13.7109375" customWidth="1"/>
    <col min="4103" max="4103" width="17.42578125" customWidth="1"/>
    <col min="4104" max="4104" width="19.42578125" customWidth="1"/>
    <col min="4105" max="4105" width="23.42578125" customWidth="1"/>
    <col min="4346" max="4346" width="5.42578125" customWidth="1"/>
    <col min="4347" max="4347" width="7.85546875" bestFit="1" customWidth="1"/>
    <col min="4348" max="4348" width="13.140625" bestFit="1" customWidth="1"/>
    <col min="4349" max="4349" width="8.42578125" bestFit="1" customWidth="1"/>
    <col min="4350" max="4350" width="13.140625" bestFit="1" customWidth="1"/>
    <col min="4351" max="4351" width="13.5703125" customWidth="1"/>
    <col min="4352" max="4352" width="11.85546875" customWidth="1"/>
    <col min="4353" max="4354" width="13" customWidth="1"/>
    <col min="4355" max="4355" width="12.28515625" customWidth="1"/>
    <col min="4356" max="4356" width="19" customWidth="1"/>
    <col min="4357" max="4358" width="13.7109375" customWidth="1"/>
    <col min="4359" max="4359" width="17.42578125" customWidth="1"/>
    <col min="4360" max="4360" width="19.42578125" customWidth="1"/>
    <col min="4361" max="4361" width="23.42578125" customWidth="1"/>
    <col min="4602" max="4602" width="5.42578125" customWidth="1"/>
    <col min="4603" max="4603" width="7.85546875" bestFit="1" customWidth="1"/>
    <col min="4604" max="4604" width="13.140625" bestFit="1" customWidth="1"/>
    <col min="4605" max="4605" width="8.42578125" bestFit="1" customWidth="1"/>
    <col min="4606" max="4606" width="13.140625" bestFit="1" customWidth="1"/>
    <col min="4607" max="4607" width="13.5703125" customWidth="1"/>
    <col min="4608" max="4608" width="11.85546875" customWidth="1"/>
    <col min="4609" max="4610" width="13" customWidth="1"/>
    <col min="4611" max="4611" width="12.28515625" customWidth="1"/>
    <col min="4612" max="4612" width="19" customWidth="1"/>
    <col min="4613" max="4614" width="13.7109375" customWidth="1"/>
    <col min="4615" max="4615" width="17.42578125" customWidth="1"/>
    <col min="4616" max="4616" width="19.42578125" customWidth="1"/>
    <col min="4617" max="4617" width="23.42578125" customWidth="1"/>
    <col min="4858" max="4858" width="5.42578125" customWidth="1"/>
    <col min="4859" max="4859" width="7.85546875" bestFit="1" customWidth="1"/>
    <col min="4860" max="4860" width="13.140625" bestFit="1" customWidth="1"/>
    <col min="4861" max="4861" width="8.42578125" bestFit="1" customWidth="1"/>
    <col min="4862" max="4862" width="13.140625" bestFit="1" customWidth="1"/>
    <col min="4863" max="4863" width="13.5703125" customWidth="1"/>
    <col min="4864" max="4864" width="11.85546875" customWidth="1"/>
    <col min="4865" max="4866" width="13" customWidth="1"/>
    <col min="4867" max="4867" width="12.28515625" customWidth="1"/>
    <col min="4868" max="4868" width="19" customWidth="1"/>
    <col min="4869" max="4870" width="13.7109375" customWidth="1"/>
    <col min="4871" max="4871" width="17.42578125" customWidth="1"/>
    <col min="4872" max="4872" width="19.42578125" customWidth="1"/>
    <col min="4873" max="4873" width="23.42578125" customWidth="1"/>
    <col min="5114" max="5114" width="5.42578125" customWidth="1"/>
    <col min="5115" max="5115" width="7.85546875" bestFit="1" customWidth="1"/>
    <col min="5116" max="5116" width="13.140625" bestFit="1" customWidth="1"/>
    <col min="5117" max="5117" width="8.42578125" bestFit="1" customWidth="1"/>
    <col min="5118" max="5118" width="13.140625" bestFit="1" customWidth="1"/>
    <col min="5119" max="5119" width="13.5703125" customWidth="1"/>
    <col min="5120" max="5120" width="11.85546875" customWidth="1"/>
    <col min="5121" max="5122" width="13" customWidth="1"/>
    <col min="5123" max="5123" width="12.28515625" customWidth="1"/>
    <col min="5124" max="5124" width="19" customWidth="1"/>
    <col min="5125" max="5126" width="13.7109375" customWidth="1"/>
    <col min="5127" max="5127" width="17.42578125" customWidth="1"/>
    <col min="5128" max="5128" width="19.42578125" customWidth="1"/>
    <col min="5129" max="5129" width="23.42578125" customWidth="1"/>
    <col min="5370" max="5370" width="5.42578125" customWidth="1"/>
    <col min="5371" max="5371" width="7.85546875" bestFit="1" customWidth="1"/>
    <col min="5372" max="5372" width="13.140625" bestFit="1" customWidth="1"/>
    <col min="5373" max="5373" width="8.42578125" bestFit="1" customWidth="1"/>
    <col min="5374" max="5374" width="13.140625" bestFit="1" customWidth="1"/>
    <col min="5375" max="5375" width="13.5703125" customWidth="1"/>
    <col min="5376" max="5376" width="11.85546875" customWidth="1"/>
    <col min="5377" max="5378" width="13" customWidth="1"/>
    <col min="5379" max="5379" width="12.28515625" customWidth="1"/>
    <col min="5380" max="5380" width="19" customWidth="1"/>
    <col min="5381" max="5382" width="13.7109375" customWidth="1"/>
    <col min="5383" max="5383" width="17.42578125" customWidth="1"/>
    <col min="5384" max="5384" width="19.42578125" customWidth="1"/>
    <col min="5385" max="5385" width="23.42578125" customWidth="1"/>
    <col min="5626" max="5626" width="5.42578125" customWidth="1"/>
    <col min="5627" max="5627" width="7.85546875" bestFit="1" customWidth="1"/>
    <col min="5628" max="5628" width="13.140625" bestFit="1" customWidth="1"/>
    <col min="5629" max="5629" width="8.42578125" bestFit="1" customWidth="1"/>
    <col min="5630" max="5630" width="13.140625" bestFit="1" customWidth="1"/>
    <col min="5631" max="5631" width="13.5703125" customWidth="1"/>
    <col min="5632" max="5632" width="11.85546875" customWidth="1"/>
    <col min="5633" max="5634" width="13" customWidth="1"/>
    <col min="5635" max="5635" width="12.28515625" customWidth="1"/>
    <col min="5636" max="5636" width="19" customWidth="1"/>
    <col min="5637" max="5638" width="13.7109375" customWidth="1"/>
    <col min="5639" max="5639" width="17.42578125" customWidth="1"/>
    <col min="5640" max="5640" width="19.42578125" customWidth="1"/>
    <col min="5641" max="5641" width="23.42578125" customWidth="1"/>
    <col min="5882" max="5882" width="5.42578125" customWidth="1"/>
    <col min="5883" max="5883" width="7.85546875" bestFit="1" customWidth="1"/>
    <col min="5884" max="5884" width="13.140625" bestFit="1" customWidth="1"/>
    <col min="5885" max="5885" width="8.42578125" bestFit="1" customWidth="1"/>
    <col min="5886" max="5886" width="13.140625" bestFit="1" customWidth="1"/>
    <col min="5887" max="5887" width="13.5703125" customWidth="1"/>
    <col min="5888" max="5888" width="11.85546875" customWidth="1"/>
    <col min="5889" max="5890" width="13" customWidth="1"/>
    <col min="5891" max="5891" width="12.28515625" customWidth="1"/>
    <col min="5892" max="5892" width="19" customWidth="1"/>
    <col min="5893" max="5894" width="13.7109375" customWidth="1"/>
    <col min="5895" max="5895" width="17.42578125" customWidth="1"/>
    <col min="5896" max="5896" width="19.42578125" customWidth="1"/>
    <col min="5897" max="5897" width="23.42578125" customWidth="1"/>
    <col min="6138" max="6138" width="5.42578125" customWidth="1"/>
    <col min="6139" max="6139" width="7.85546875" bestFit="1" customWidth="1"/>
    <col min="6140" max="6140" width="13.140625" bestFit="1" customWidth="1"/>
    <col min="6141" max="6141" width="8.42578125" bestFit="1" customWidth="1"/>
    <col min="6142" max="6142" width="13.140625" bestFit="1" customWidth="1"/>
    <col min="6143" max="6143" width="13.5703125" customWidth="1"/>
    <col min="6144" max="6144" width="11.85546875" customWidth="1"/>
    <col min="6145" max="6146" width="13" customWidth="1"/>
    <col min="6147" max="6147" width="12.28515625" customWidth="1"/>
    <col min="6148" max="6148" width="19" customWidth="1"/>
    <col min="6149" max="6150" width="13.7109375" customWidth="1"/>
    <col min="6151" max="6151" width="17.42578125" customWidth="1"/>
    <col min="6152" max="6152" width="19.42578125" customWidth="1"/>
    <col min="6153" max="6153" width="23.42578125" customWidth="1"/>
    <col min="6394" max="6394" width="5.42578125" customWidth="1"/>
    <col min="6395" max="6395" width="7.85546875" bestFit="1" customWidth="1"/>
    <col min="6396" max="6396" width="13.140625" bestFit="1" customWidth="1"/>
    <col min="6397" max="6397" width="8.42578125" bestFit="1" customWidth="1"/>
    <col min="6398" max="6398" width="13.140625" bestFit="1" customWidth="1"/>
    <col min="6399" max="6399" width="13.5703125" customWidth="1"/>
    <col min="6400" max="6400" width="11.85546875" customWidth="1"/>
    <col min="6401" max="6402" width="13" customWidth="1"/>
    <col min="6403" max="6403" width="12.28515625" customWidth="1"/>
    <col min="6404" max="6404" width="19" customWidth="1"/>
    <col min="6405" max="6406" width="13.7109375" customWidth="1"/>
    <col min="6407" max="6407" width="17.42578125" customWidth="1"/>
    <col min="6408" max="6408" width="19.42578125" customWidth="1"/>
    <col min="6409" max="6409" width="23.42578125" customWidth="1"/>
    <col min="6650" max="6650" width="5.42578125" customWidth="1"/>
    <col min="6651" max="6651" width="7.85546875" bestFit="1" customWidth="1"/>
    <col min="6652" max="6652" width="13.140625" bestFit="1" customWidth="1"/>
    <col min="6653" max="6653" width="8.42578125" bestFit="1" customWidth="1"/>
    <col min="6654" max="6654" width="13.140625" bestFit="1" customWidth="1"/>
    <col min="6655" max="6655" width="13.5703125" customWidth="1"/>
    <col min="6656" max="6656" width="11.85546875" customWidth="1"/>
    <col min="6657" max="6658" width="13" customWidth="1"/>
    <col min="6659" max="6659" width="12.28515625" customWidth="1"/>
    <col min="6660" max="6660" width="19" customWidth="1"/>
    <col min="6661" max="6662" width="13.7109375" customWidth="1"/>
    <col min="6663" max="6663" width="17.42578125" customWidth="1"/>
    <col min="6664" max="6664" width="19.42578125" customWidth="1"/>
    <col min="6665" max="6665" width="23.42578125" customWidth="1"/>
    <col min="6906" max="6906" width="5.42578125" customWidth="1"/>
    <col min="6907" max="6907" width="7.85546875" bestFit="1" customWidth="1"/>
    <col min="6908" max="6908" width="13.140625" bestFit="1" customWidth="1"/>
    <col min="6909" max="6909" width="8.42578125" bestFit="1" customWidth="1"/>
    <col min="6910" max="6910" width="13.140625" bestFit="1" customWidth="1"/>
    <col min="6911" max="6911" width="13.5703125" customWidth="1"/>
    <col min="6912" max="6912" width="11.85546875" customWidth="1"/>
    <col min="6913" max="6914" width="13" customWidth="1"/>
    <col min="6915" max="6915" width="12.28515625" customWidth="1"/>
    <col min="6916" max="6916" width="19" customWidth="1"/>
    <col min="6917" max="6918" width="13.7109375" customWidth="1"/>
    <col min="6919" max="6919" width="17.42578125" customWidth="1"/>
    <col min="6920" max="6920" width="19.42578125" customWidth="1"/>
    <col min="6921" max="6921" width="23.42578125" customWidth="1"/>
    <col min="7162" max="7162" width="5.42578125" customWidth="1"/>
    <col min="7163" max="7163" width="7.85546875" bestFit="1" customWidth="1"/>
    <col min="7164" max="7164" width="13.140625" bestFit="1" customWidth="1"/>
    <col min="7165" max="7165" width="8.42578125" bestFit="1" customWidth="1"/>
    <col min="7166" max="7166" width="13.140625" bestFit="1" customWidth="1"/>
    <col min="7167" max="7167" width="13.5703125" customWidth="1"/>
    <col min="7168" max="7168" width="11.85546875" customWidth="1"/>
    <col min="7169" max="7170" width="13" customWidth="1"/>
    <col min="7171" max="7171" width="12.28515625" customWidth="1"/>
    <col min="7172" max="7172" width="19" customWidth="1"/>
    <col min="7173" max="7174" width="13.7109375" customWidth="1"/>
    <col min="7175" max="7175" width="17.42578125" customWidth="1"/>
    <col min="7176" max="7176" width="19.42578125" customWidth="1"/>
    <col min="7177" max="7177" width="23.42578125" customWidth="1"/>
    <col min="7418" max="7418" width="5.42578125" customWidth="1"/>
    <col min="7419" max="7419" width="7.85546875" bestFit="1" customWidth="1"/>
    <col min="7420" max="7420" width="13.140625" bestFit="1" customWidth="1"/>
    <col min="7421" max="7421" width="8.42578125" bestFit="1" customWidth="1"/>
    <col min="7422" max="7422" width="13.140625" bestFit="1" customWidth="1"/>
    <col min="7423" max="7423" width="13.5703125" customWidth="1"/>
    <col min="7424" max="7424" width="11.85546875" customWidth="1"/>
    <col min="7425" max="7426" width="13" customWidth="1"/>
    <col min="7427" max="7427" width="12.28515625" customWidth="1"/>
    <col min="7428" max="7428" width="19" customWidth="1"/>
    <col min="7429" max="7430" width="13.7109375" customWidth="1"/>
    <col min="7431" max="7431" width="17.42578125" customWidth="1"/>
    <col min="7432" max="7432" width="19.42578125" customWidth="1"/>
    <col min="7433" max="7433" width="23.42578125" customWidth="1"/>
    <col min="7674" max="7674" width="5.42578125" customWidth="1"/>
    <col min="7675" max="7675" width="7.85546875" bestFit="1" customWidth="1"/>
    <col min="7676" max="7676" width="13.140625" bestFit="1" customWidth="1"/>
    <col min="7677" max="7677" width="8.42578125" bestFit="1" customWidth="1"/>
    <col min="7678" max="7678" width="13.140625" bestFit="1" customWidth="1"/>
    <col min="7679" max="7679" width="13.5703125" customWidth="1"/>
    <col min="7680" max="7680" width="11.85546875" customWidth="1"/>
    <col min="7681" max="7682" width="13" customWidth="1"/>
    <col min="7683" max="7683" width="12.28515625" customWidth="1"/>
    <col min="7684" max="7684" width="19" customWidth="1"/>
    <col min="7685" max="7686" width="13.7109375" customWidth="1"/>
    <col min="7687" max="7687" width="17.42578125" customWidth="1"/>
    <col min="7688" max="7688" width="19.42578125" customWidth="1"/>
    <col min="7689" max="7689" width="23.42578125" customWidth="1"/>
    <col min="7930" max="7930" width="5.42578125" customWidth="1"/>
    <col min="7931" max="7931" width="7.85546875" bestFit="1" customWidth="1"/>
    <col min="7932" max="7932" width="13.140625" bestFit="1" customWidth="1"/>
    <col min="7933" max="7933" width="8.42578125" bestFit="1" customWidth="1"/>
    <col min="7934" max="7934" width="13.140625" bestFit="1" customWidth="1"/>
    <col min="7935" max="7935" width="13.5703125" customWidth="1"/>
    <col min="7936" max="7936" width="11.85546875" customWidth="1"/>
    <col min="7937" max="7938" width="13" customWidth="1"/>
    <col min="7939" max="7939" width="12.28515625" customWidth="1"/>
    <col min="7940" max="7940" width="19" customWidth="1"/>
    <col min="7941" max="7942" width="13.7109375" customWidth="1"/>
    <col min="7943" max="7943" width="17.42578125" customWidth="1"/>
    <col min="7944" max="7944" width="19.42578125" customWidth="1"/>
    <col min="7945" max="7945" width="23.42578125" customWidth="1"/>
    <col min="8186" max="8186" width="5.42578125" customWidth="1"/>
    <col min="8187" max="8187" width="7.85546875" bestFit="1" customWidth="1"/>
    <col min="8188" max="8188" width="13.140625" bestFit="1" customWidth="1"/>
    <col min="8189" max="8189" width="8.42578125" bestFit="1" customWidth="1"/>
    <col min="8190" max="8190" width="13.140625" bestFit="1" customWidth="1"/>
    <col min="8191" max="8191" width="13.5703125" customWidth="1"/>
    <col min="8192" max="8192" width="11.85546875" customWidth="1"/>
    <col min="8193" max="8194" width="13" customWidth="1"/>
    <col min="8195" max="8195" width="12.28515625" customWidth="1"/>
    <col min="8196" max="8196" width="19" customWidth="1"/>
    <col min="8197" max="8198" width="13.7109375" customWidth="1"/>
    <col min="8199" max="8199" width="17.42578125" customWidth="1"/>
    <col min="8200" max="8200" width="19.42578125" customWidth="1"/>
    <col min="8201" max="8201" width="23.42578125" customWidth="1"/>
    <col min="8442" max="8442" width="5.42578125" customWidth="1"/>
    <col min="8443" max="8443" width="7.85546875" bestFit="1" customWidth="1"/>
    <col min="8444" max="8444" width="13.140625" bestFit="1" customWidth="1"/>
    <col min="8445" max="8445" width="8.42578125" bestFit="1" customWidth="1"/>
    <col min="8446" max="8446" width="13.140625" bestFit="1" customWidth="1"/>
    <col min="8447" max="8447" width="13.5703125" customWidth="1"/>
    <col min="8448" max="8448" width="11.85546875" customWidth="1"/>
    <col min="8449" max="8450" width="13" customWidth="1"/>
    <col min="8451" max="8451" width="12.28515625" customWidth="1"/>
    <col min="8452" max="8452" width="19" customWidth="1"/>
    <col min="8453" max="8454" width="13.7109375" customWidth="1"/>
    <col min="8455" max="8455" width="17.42578125" customWidth="1"/>
    <col min="8456" max="8456" width="19.42578125" customWidth="1"/>
    <col min="8457" max="8457" width="23.42578125" customWidth="1"/>
    <col min="8698" max="8698" width="5.42578125" customWidth="1"/>
    <col min="8699" max="8699" width="7.85546875" bestFit="1" customWidth="1"/>
    <col min="8700" max="8700" width="13.140625" bestFit="1" customWidth="1"/>
    <col min="8701" max="8701" width="8.42578125" bestFit="1" customWidth="1"/>
    <col min="8702" max="8702" width="13.140625" bestFit="1" customWidth="1"/>
    <col min="8703" max="8703" width="13.5703125" customWidth="1"/>
    <col min="8704" max="8704" width="11.85546875" customWidth="1"/>
    <col min="8705" max="8706" width="13" customWidth="1"/>
    <col min="8707" max="8707" width="12.28515625" customWidth="1"/>
    <col min="8708" max="8708" width="19" customWidth="1"/>
    <col min="8709" max="8710" width="13.7109375" customWidth="1"/>
    <col min="8711" max="8711" width="17.42578125" customWidth="1"/>
    <col min="8712" max="8712" width="19.42578125" customWidth="1"/>
    <col min="8713" max="8713" width="23.42578125" customWidth="1"/>
    <col min="8954" max="8954" width="5.42578125" customWidth="1"/>
    <col min="8955" max="8955" width="7.85546875" bestFit="1" customWidth="1"/>
    <col min="8956" max="8956" width="13.140625" bestFit="1" customWidth="1"/>
    <col min="8957" max="8957" width="8.42578125" bestFit="1" customWidth="1"/>
    <col min="8958" max="8958" width="13.140625" bestFit="1" customWidth="1"/>
    <col min="8959" max="8959" width="13.5703125" customWidth="1"/>
    <col min="8960" max="8960" width="11.85546875" customWidth="1"/>
    <col min="8961" max="8962" width="13" customWidth="1"/>
    <col min="8963" max="8963" width="12.28515625" customWidth="1"/>
    <col min="8964" max="8964" width="19" customWidth="1"/>
    <col min="8965" max="8966" width="13.7109375" customWidth="1"/>
    <col min="8967" max="8967" width="17.42578125" customWidth="1"/>
    <col min="8968" max="8968" width="19.42578125" customWidth="1"/>
    <col min="8969" max="8969" width="23.42578125" customWidth="1"/>
    <col min="9210" max="9210" width="5.42578125" customWidth="1"/>
    <col min="9211" max="9211" width="7.85546875" bestFit="1" customWidth="1"/>
    <col min="9212" max="9212" width="13.140625" bestFit="1" customWidth="1"/>
    <col min="9213" max="9213" width="8.42578125" bestFit="1" customWidth="1"/>
    <col min="9214" max="9214" width="13.140625" bestFit="1" customWidth="1"/>
    <col min="9215" max="9215" width="13.5703125" customWidth="1"/>
    <col min="9216" max="9216" width="11.85546875" customWidth="1"/>
    <col min="9217" max="9218" width="13" customWidth="1"/>
    <col min="9219" max="9219" width="12.28515625" customWidth="1"/>
    <col min="9220" max="9220" width="19" customWidth="1"/>
    <col min="9221" max="9222" width="13.7109375" customWidth="1"/>
    <col min="9223" max="9223" width="17.42578125" customWidth="1"/>
    <col min="9224" max="9224" width="19.42578125" customWidth="1"/>
    <col min="9225" max="9225" width="23.42578125" customWidth="1"/>
    <col min="9466" max="9466" width="5.42578125" customWidth="1"/>
    <col min="9467" max="9467" width="7.85546875" bestFit="1" customWidth="1"/>
    <col min="9468" max="9468" width="13.140625" bestFit="1" customWidth="1"/>
    <col min="9469" max="9469" width="8.42578125" bestFit="1" customWidth="1"/>
    <col min="9470" max="9470" width="13.140625" bestFit="1" customWidth="1"/>
    <col min="9471" max="9471" width="13.5703125" customWidth="1"/>
    <col min="9472" max="9472" width="11.85546875" customWidth="1"/>
    <col min="9473" max="9474" width="13" customWidth="1"/>
    <col min="9475" max="9475" width="12.28515625" customWidth="1"/>
    <col min="9476" max="9476" width="19" customWidth="1"/>
    <col min="9477" max="9478" width="13.7109375" customWidth="1"/>
    <col min="9479" max="9479" width="17.42578125" customWidth="1"/>
    <col min="9480" max="9480" width="19.42578125" customWidth="1"/>
    <col min="9481" max="9481" width="23.42578125" customWidth="1"/>
    <col min="9722" max="9722" width="5.42578125" customWidth="1"/>
    <col min="9723" max="9723" width="7.85546875" bestFit="1" customWidth="1"/>
    <col min="9724" max="9724" width="13.140625" bestFit="1" customWidth="1"/>
    <col min="9725" max="9725" width="8.42578125" bestFit="1" customWidth="1"/>
    <col min="9726" max="9726" width="13.140625" bestFit="1" customWidth="1"/>
    <col min="9727" max="9727" width="13.5703125" customWidth="1"/>
    <col min="9728" max="9728" width="11.85546875" customWidth="1"/>
    <col min="9729" max="9730" width="13" customWidth="1"/>
    <col min="9731" max="9731" width="12.28515625" customWidth="1"/>
    <col min="9732" max="9732" width="19" customWidth="1"/>
    <col min="9733" max="9734" width="13.7109375" customWidth="1"/>
    <col min="9735" max="9735" width="17.42578125" customWidth="1"/>
    <col min="9736" max="9736" width="19.42578125" customWidth="1"/>
    <col min="9737" max="9737" width="23.42578125" customWidth="1"/>
    <col min="9978" max="9978" width="5.42578125" customWidth="1"/>
    <col min="9979" max="9979" width="7.85546875" bestFit="1" customWidth="1"/>
    <col min="9980" max="9980" width="13.140625" bestFit="1" customWidth="1"/>
    <col min="9981" max="9981" width="8.42578125" bestFit="1" customWidth="1"/>
    <col min="9982" max="9982" width="13.140625" bestFit="1" customWidth="1"/>
    <col min="9983" max="9983" width="13.5703125" customWidth="1"/>
    <col min="9984" max="9984" width="11.85546875" customWidth="1"/>
    <col min="9985" max="9986" width="13" customWidth="1"/>
    <col min="9987" max="9987" width="12.28515625" customWidth="1"/>
    <col min="9988" max="9988" width="19" customWidth="1"/>
    <col min="9989" max="9990" width="13.7109375" customWidth="1"/>
    <col min="9991" max="9991" width="17.42578125" customWidth="1"/>
    <col min="9992" max="9992" width="19.42578125" customWidth="1"/>
    <col min="9993" max="9993" width="23.42578125" customWidth="1"/>
    <col min="10234" max="10234" width="5.42578125" customWidth="1"/>
    <col min="10235" max="10235" width="7.85546875" bestFit="1" customWidth="1"/>
    <col min="10236" max="10236" width="13.140625" bestFit="1" customWidth="1"/>
    <col min="10237" max="10237" width="8.42578125" bestFit="1" customWidth="1"/>
    <col min="10238" max="10238" width="13.140625" bestFit="1" customWidth="1"/>
    <col min="10239" max="10239" width="13.5703125" customWidth="1"/>
    <col min="10240" max="10240" width="11.85546875" customWidth="1"/>
    <col min="10241" max="10242" width="13" customWidth="1"/>
    <col min="10243" max="10243" width="12.28515625" customWidth="1"/>
    <col min="10244" max="10244" width="19" customWidth="1"/>
    <col min="10245" max="10246" width="13.7109375" customWidth="1"/>
    <col min="10247" max="10247" width="17.42578125" customWidth="1"/>
    <col min="10248" max="10248" width="19.42578125" customWidth="1"/>
    <col min="10249" max="10249" width="23.42578125" customWidth="1"/>
    <col min="10490" max="10490" width="5.42578125" customWidth="1"/>
    <col min="10491" max="10491" width="7.85546875" bestFit="1" customWidth="1"/>
    <col min="10492" max="10492" width="13.140625" bestFit="1" customWidth="1"/>
    <col min="10493" max="10493" width="8.42578125" bestFit="1" customWidth="1"/>
    <col min="10494" max="10494" width="13.140625" bestFit="1" customWidth="1"/>
    <col min="10495" max="10495" width="13.5703125" customWidth="1"/>
    <col min="10496" max="10496" width="11.85546875" customWidth="1"/>
    <col min="10497" max="10498" width="13" customWidth="1"/>
    <col min="10499" max="10499" width="12.28515625" customWidth="1"/>
    <col min="10500" max="10500" width="19" customWidth="1"/>
    <col min="10501" max="10502" width="13.7109375" customWidth="1"/>
    <col min="10503" max="10503" width="17.42578125" customWidth="1"/>
    <col min="10504" max="10504" width="19.42578125" customWidth="1"/>
    <col min="10505" max="10505" width="23.42578125" customWidth="1"/>
    <col min="10746" max="10746" width="5.42578125" customWidth="1"/>
    <col min="10747" max="10747" width="7.85546875" bestFit="1" customWidth="1"/>
    <col min="10748" max="10748" width="13.140625" bestFit="1" customWidth="1"/>
    <col min="10749" max="10749" width="8.42578125" bestFit="1" customWidth="1"/>
    <col min="10750" max="10750" width="13.140625" bestFit="1" customWidth="1"/>
    <col min="10751" max="10751" width="13.5703125" customWidth="1"/>
    <col min="10752" max="10752" width="11.85546875" customWidth="1"/>
    <col min="10753" max="10754" width="13" customWidth="1"/>
    <col min="10755" max="10755" width="12.28515625" customWidth="1"/>
    <col min="10756" max="10756" width="19" customWidth="1"/>
    <col min="10757" max="10758" width="13.7109375" customWidth="1"/>
    <col min="10759" max="10759" width="17.42578125" customWidth="1"/>
    <col min="10760" max="10760" width="19.42578125" customWidth="1"/>
    <col min="10761" max="10761" width="23.42578125" customWidth="1"/>
    <col min="11002" max="11002" width="5.42578125" customWidth="1"/>
    <col min="11003" max="11003" width="7.85546875" bestFit="1" customWidth="1"/>
    <col min="11004" max="11004" width="13.140625" bestFit="1" customWidth="1"/>
    <col min="11005" max="11005" width="8.42578125" bestFit="1" customWidth="1"/>
    <col min="11006" max="11006" width="13.140625" bestFit="1" customWidth="1"/>
    <col min="11007" max="11007" width="13.5703125" customWidth="1"/>
    <col min="11008" max="11008" width="11.85546875" customWidth="1"/>
    <col min="11009" max="11010" width="13" customWidth="1"/>
    <col min="11011" max="11011" width="12.28515625" customWidth="1"/>
    <col min="11012" max="11012" width="19" customWidth="1"/>
    <col min="11013" max="11014" width="13.7109375" customWidth="1"/>
    <col min="11015" max="11015" width="17.42578125" customWidth="1"/>
    <col min="11016" max="11016" width="19.42578125" customWidth="1"/>
    <col min="11017" max="11017" width="23.42578125" customWidth="1"/>
    <col min="11258" max="11258" width="5.42578125" customWidth="1"/>
    <col min="11259" max="11259" width="7.85546875" bestFit="1" customWidth="1"/>
    <col min="11260" max="11260" width="13.140625" bestFit="1" customWidth="1"/>
    <col min="11261" max="11261" width="8.42578125" bestFit="1" customWidth="1"/>
    <col min="11262" max="11262" width="13.140625" bestFit="1" customWidth="1"/>
    <col min="11263" max="11263" width="13.5703125" customWidth="1"/>
    <col min="11264" max="11264" width="11.85546875" customWidth="1"/>
    <col min="11265" max="11266" width="13" customWidth="1"/>
    <col min="11267" max="11267" width="12.28515625" customWidth="1"/>
    <col min="11268" max="11268" width="19" customWidth="1"/>
    <col min="11269" max="11270" width="13.7109375" customWidth="1"/>
    <col min="11271" max="11271" width="17.42578125" customWidth="1"/>
    <col min="11272" max="11272" width="19.42578125" customWidth="1"/>
    <col min="11273" max="11273" width="23.42578125" customWidth="1"/>
    <col min="11514" max="11514" width="5.42578125" customWidth="1"/>
    <col min="11515" max="11515" width="7.85546875" bestFit="1" customWidth="1"/>
    <col min="11516" max="11516" width="13.140625" bestFit="1" customWidth="1"/>
    <col min="11517" max="11517" width="8.42578125" bestFit="1" customWidth="1"/>
    <col min="11518" max="11518" width="13.140625" bestFit="1" customWidth="1"/>
    <col min="11519" max="11519" width="13.5703125" customWidth="1"/>
    <col min="11520" max="11520" width="11.85546875" customWidth="1"/>
    <col min="11521" max="11522" width="13" customWidth="1"/>
    <col min="11523" max="11523" width="12.28515625" customWidth="1"/>
    <col min="11524" max="11524" width="19" customWidth="1"/>
    <col min="11525" max="11526" width="13.7109375" customWidth="1"/>
    <col min="11527" max="11527" width="17.42578125" customWidth="1"/>
    <col min="11528" max="11528" width="19.42578125" customWidth="1"/>
    <col min="11529" max="11529" width="23.42578125" customWidth="1"/>
    <col min="11770" max="11770" width="5.42578125" customWidth="1"/>
    <col min="11771" max="11771" width="7.85546875" bestFit="1" customWidth="1"/>
    <col min="11772" max="11772" width="13.140625" bestFit="1" customWidth="1"/>
    <col min="11773" max="11773" width="8.42578125" bestFit="1" customWidth="1"/>
    <col min="11774" max="11774" width="13.140625" bestFit="1" customWidth="1"/>
    <col min="11775" max="11775" width="13.5703125" customWidth="1"/>
    <col min="11776" max="11776" width="11.85546875" customWidth="1"/>
    <col min="11777" max="11778" width="13" customWidth="1"/>
    <col min="11779" max="11779" width="12.28515625" customWidth="1"/>
    <col min="11780" max="11780" width="19" customWidth="1"/>
    <col min="11781" max="11782" width="13.7109375" customWidth="1"/>
    <col min="11783" max="11783" width="17.42578125" customWidth="1"/>
    <col min="11784" max="11784" width="19.42578125" customWidth="1"/>
    <col min="11785" max="11785" width="23.42578125" customWidth="1"/>
    <col min="12026" max="12026" width="5.42578125" customWidth="1"/>
    <col min="12027" max="12027" width="7.85546875" bestFit="1" customWidth="1"/>
    <col min="12028" max="12028" width="13.140625" bestFit="1" customWidth="1"/>
    <col min="12029" max="12029" width="8.42578125" bestFit="1" customWidth="1"/>
    <col min="12030" max="12030" width="13.140625" bestFit="1" customWidth="1"/>
    <col min="12031" max="12031" width="13.5703125" customWidth="1"/>
    <col min="12032" max="12032" width="11.85546875" customWidth="1"/>
    <col min="12033" max="12034" width="13" customWidth="1"/>
    <col min="12035" max="12035" width="12.28515625" customWidth="1"/>
    <col min="12036" max="12036" width="19" customWidth="1"/>
    <col min="12037" max="12038" width="13.7109375" customWidth="1"/>
    <col min="12039" max="12039" width="17.42578125" customWidth="1"/>
    <col min="12040" max="12040" width="19.42578125" customWidth="1"/>
    <col min="12041" max="12041" width="23.42578125" customWidth="1"/>
    <col min="12282" max="12282" width="5.42578125" customWidth="1"/>
    <col min="12283" max="12283" width="7.85546875" bestFit="1" customWidth="1"/>
    <col min="12284" max="12284" width="13.140625" bestFit="1" customWidth="1"/>
    <col min="12285" max="12285" width="8.42578125" bestFit="1" customWidth="1"/>
    <col min="12286" max="12286" width="13.140625" bestFit="1" customWidth="1"/>
    <col min="12287" max="12287" width="13.5703125" customWidth="1"/>
    <col min="12288" max="12288" width="11.85546875" customWidth="1"/>
    <col min="12289" max="12290" width="13" customWidth="1"/>
    <col min="12291" max="12291" width="12.28515625" customWidth="1"/>
    <col min="12292" max="12292" width="19" customWidth="1"/>
    <col min="12293" max="12294" width="13.7109375" customWidth="1"/>
    <col min="12295" max="12295" width="17.42578125" customWidth="1"/>
    <col min="12296" max="12296" width="19.42578125" customWidth="1"/>
    <col min="12297" max="12297" width="23.42578125" customWidth="1"/>
    <col min="12538" max="12538" width="5.42578125" customWidth="1"/>
    <col min="12539" max="12539" width="7.85546875" bestFit="1" customWidth="1"/>
    <col min="12540" max="12540" width="13.140625" bestFit="1" customWidth="1"/>
    <col min="12541" max="12541" width="8.42578125" bestFit="1" customWidth="1"/>
    <col min="12542" max="12542" width="13.140625" bestFit="1" customWidth="1"/>
    <col min="12543" max="12543" width="13.5703125" customWidth="1"/>
    <col min="12544" max="12544" width="11.85546875" customWidth="1"/>
    <col min="12545" max="12546" width="13" customWidth="1"/>
    <col min="12547" max="12547" width="12.28515625" customWidth="1"/>
    <col min="12548" max="12548" width="19" customWidth="1"/>
    <col min="12549" max="12550" width="13.7109375" customWidth="1"/>
    <col min="12551" max="12551" width="17.42578125" customWidth="1"/>
    <col min="12552" max="12552" width="19.42578125" customWidth="1"/>
    <col min="12553" max="12553" width="23.42578125" customWidth="1"/>
    <col min="12794" max="12794" width="5.42578125" customWidth="1"/>
    <col min="12795" max="12795" width="7.85546875" bestFit="1" customWidth="1"/>
    <col min="12796" max="12796" width="13.140625" bestFit="1" customWidth="1"/>
    <col min="12797" max="12797" width="8.42578125" bestFit="1" customWidth="1"/>
    <col min="12798" max="12798" width="13.140625" bestFit="1" customWidth="1"/>
    <col min="12799" max="12799" width="13.5703125" customWidth="1"/>
    <col min="12800" max="12800" width="11.85546875" customWidth="1"/>
    <col min="12801" max="12802" width="13" customWidth="1"/>
    <col min="12803" max="12803" width="12.28515625" customWidth="1"/>
    <col min="12804" max="12804" width="19" customWidth="1"/>
    <col min="12805" max="12806" width="13.7109375" customWidth="1"/>
    <col min="12807" max="12807" width="17.42578125" customWidth="1"/>
    <col min="12808" max="12808" width="19.42578125" customWidth="1"/>
    <col min="12809" max="12809" width="23.42578125" customWidth="1"/>
    <col min="13050" max="13050" width="5.42578125" customWidth="1"/>
    <col min="13051" max="13051" width="7.85546875" bestFit="1" customWidth="1"/>
    <col min="13052" max="13052" width="13.140625" bestFit="1" customWidth="1"/>
    <col min="13053" max="13053" width="8.42578125" bestFit="1" customWidth="1"/>
    <col min="13054" max="13054" width="13.140625" bestFit="1" customWidth="1"/>
    <col min="13055" max="13055" width="13.5703125" customWidth="1"/>
    <col min="13056" max="13056" width="11.85546875" customWidth="1"/>
    <col min="13057" max="13058" width="13" customWidth="1"/>
    <col min="13059" max="13059" width="12.28515625" customWidth="1"/>
    <col min="13060" max="13060" width="19" customWidth="1"/>
    <col min="13061" max="13062" width="13.7109375" customWidth="1"/>
    <col min="13063" max="13063" width="17.42578125" customWidth="1"/>
    <col min="13064" max="13064" width="19.42578125" customWidth="1"/>
    <col min="13065" max="13065" width="23.42578125" customWidth="1"/>
    <col min="13306" max="13306" width="5.42578125" customWidth="1"/>
    <col min="13307" max="13307" width="7.85546875" bestFit="1" customWidth="1"/>
    <col min="13308" max="13308" width="13.140625" bestFit="1" customWidth="1"/>
    <col min="13309" max="13309" width="8.42578125" bestFit="1" customWidth="1"/>
    <col min="13310" max="13310" width="13.140625" bestFit="1" customWidth="1"/>
    <col min="13311" max="13311" width="13.5703125" customWidth="1"/>
    <col min="13312" max="13312" width="11.85546875" customWidth="1"/>
    <col min="13313" max="13314" width="13" customWidth="1"/>
    <col min="13315" max="13315" width="12.28515625" customWidth="1"/>
    <col min="13316" max="13316" width="19" customWidth="1"/>
    <col min="13317" max="13318" width="13.7109375" customWidth="1"/>
    <col min="13319" max="13319" width="17.42578125" customWidth="1"/>
    <col min="13320" max="13320" width="19.42578125" customWidth="1"/>
    <col min="13321" max="13321" width="23.42578125" customWidth="1"/>
    <col min="13562" max="13562" width="5.42578125" customWidth="1"/>
    <col min="13563" max="13563" width="7.85546875" bestFit="1" customWidth="1"/>
    <col min="13564" max="13564" width="13.140625" bestFit="1" customWidth="1"/>
    <col min="13565" max="13565" width="8.42578125" bestFit="1" customWidth="1"/>
    <col min="13566" max="13566" width="13.140625" bestFit="1" customWidth="1"/>
    <col min="13567" max="13567" width="13.5703125" customWidth="1"/>
    <col min="13568" max="13568" width="11.85546875" customWidth="1"/>
    <col min="13569" max="13570" width="13" customWidth="1"/>
    <col min="13571" max="13571" width="12.28515625" customWidth="1"/>
    <col min="13572" max="13572" width="19" customWidth="1"/>
    <col min="13573" max="13574" width="13.7109375" customWidth="1"/>
    <col min="13575" max="13575" width="17.42578125" customWidth="1"/>
    <col min="13576" max="13576" width="19.42578125" customWidth="1"/>
    <col min="13577" max="13577" width="23.42578125" customWidth="1"/>
    <col min="13818" max="13818" width="5.42578125" customWidth="1"/>
    <col min="13819" max="13819" width="7.85546875" bestFit="1" customWidth="1"/>
    <col min="13820" max="13820" width="13.140625" bestFit="1" customWidth="1"/>
    <col min="13821" max="13821" width="8.42578125" bestFit="1" customWidth="1"/>
    <col min="13822" max="13822" width="13.140625" bestFit="1" customWidth="1"/>
    <col min="13823" max="13823" width="13.5703125" customWidth="1"/>
    <col min="13824" max="13824" width="11.85546875" customWidth="1"/>
    <col min="13825" max="13826" width="13" customWidth="1"/>
    <col min="13827" max="13827" width="12.28515625" customWidth="1"/>
    <col min="13828" max="13828" width="19" customWidth="1"/>
    <col min="13829" max="13830" width="13.7109375" customWidth="1"/>
    <col min="13831" max="13831" width="17.42578125" customWidth="1"/>
    <col min="13832" max="13832" width="19.42578125" customWidth="1"/>
    <col min="13833" max="13833" width="23.42578125" customWidth="1"/>
    <col min="14074" max="14074" width="5.42578125" customWidth="1"/>
    <col min="14075" max="14075" width="7.85546875" bestFit="1" customWidth="1"/>
    <col min="14076" max="14076" width="13.140625" bestFit="1" customWidth="1"/>
    <col min="14077" max="14077" width="8.42578125" bestFit="1" customWidth="1"/>
    <col min="14078" max="14078" width="13.140625" bestFit="1" customWidth="1"/>
    <col min="14079" max="14079" width="13.5703125" customWidth="1"/>
    <col min="14080" max="14080" width="11.85546875" customWidth="1"/>
    <col min="14081" max="14082" width="13" customWidth="1"/>
    <col min="14083" max="14083" width="12.28515625" customWidth="1"/>
    <col min="14084" max="14084" width="19" customWidth="1"/>
    <col min="14085" max="14086" width="13.7109375" customWidth="1"/>
    <col min="14087" max="14087" width="17.42578125" customWidth="1"/>
    <col min="14088" max="14088" width="19.42578125" customWidth="1"/>
    <col min="14089" max="14089" width="23.42578125" customWidth="1"/>
    <col min="14330" max="14330" width="5.42578125" customWidth="1"/>
    <col min="14331" max="14331" width="7.85546875" bestFit="1" customWidth="1"/>
    <col min="14332" max="14332" width="13.140625" bestFit="1" customWidth="1"/>
    <col min="14333" max="14333" width="8.42578125" bestFit="1" customWidth="1"/>
    <col min="14334" max="14334" width="13.140625" bestFit="1" customWidth="1"/>
    <col min="14335" max="14335" width="13.5703125" customWidth="1"/>
    <col min="14336" max="14336" width="11.85546875" customWidth="1"/>
    <col min="14337" max="14338" width="13" customWidth="1"/>
    <col min="14339" max="14339" width="12.28515625" customWidth="1"/>
    <col min="14340" max="14340" width="19" customWidth="1"/>
    <col min="14341" max="14342" width="13.7109375" customWidth="1"/>
    <col min="14343" max="14343" width="17.42578125" customWidth="1"/>
    <col min="14344" max="14344" width="19.42578125" customWidth="1"/>
    <col min="14345" max="14345" width="23.42578125" customWidth="1"/>
    <col min="14586" max="14586" width="5.42578125" customWidth="1"/>
    <col min="14587" max="14587" width="7.85546875" bestFit="1" customWidth="1"/>
    <col min="14588" max="14588" width="13.140625" bestFit="1" customWidth="1"/>
    <col min="14589" max="14589" width="8.42578125" bestFit="1" customWidth="1"/>
    <col min="14590" max="14590" width="13.140625" bestFit="1" customWidth="1"/>
    <col min="14591" max="14591" width="13.5703125" customWidth="1"/>
    <col min="14592" max="14592" width="11.85546875" customWidth="1"/>
    <col min="14593" max="14594" width="13" customWidth="1"/>
    <col min="14595" max="14595" width="12.28515625" customWidth="1"/>
    <col min="14596" max="14596" width="19" customWidth="1"/>
    <col min="14597" max="14598" width="13.7109375" customWidth="1"/>
    <col min="14599" max="14599" width="17.42578125" customWidth="1"/>
    <col min="14600" max="14600" width="19.42578125" customWidth="1"/>
    <col min="14601" max="14601" width="23.42578125" customWidth="1"/>
    <col min="14842" max="14842" width="5.42578125" customWidth="1"/>
    <col min="14843" max="14843" width="7.85546875" bestFit="1" customWidth="1"/>
    <col min="14844" max="14844" width="13.140625" bestFit="1" customWidth="1"/>
    <col min="14845" max="14845" width="8.42578125" bestFit="1" customWidth="1"/>
    <col min="14846" max="14846" width="13.140625" bestFit="1" customWidth="1"/>
    <col min="14847" max="14847" width="13.5703125" customWidth="1"/>
    <col min="14848" max="14848" width="11.85546875" customWidth="1"/>
    <col min="14849" max="14850" width="13" customWidth="1"/>
    <col min="14851" max="14851" width="12.28515625" customWidth="1"/>
    <col min="14852" max="14852" width="19" customWidth="1"/>
    <col min="14853" max="14854" width="13.7109375" customWidth="1"/>
    <col min="14855" max="14855" width="17.42578125" customWidth="1"/>
    <col min="14856" max="14856" width="19.42578125" customWidth="1"/>
    <col min="14857" max="14857" width="23.42578125" customWidth="1"/>
    <col min="15098" max="15098" width="5.42578125" customWidth="1"/>
    <col min="15099" max="15099" width="7.85546875" bestFit="1" customWidth="1"/>
    <col min="15100" max="15100" width="13.140625" bestFit="1" customWidth="1"/>
    <col min="15101" max="15101" width="8.42578125" bestFit="1" customWidth="1"/>
    <col min="15102" max="15102" width="13.140625" bestFit="1" customWidth="1"/>
    <col min="15103" max="15103" width="13.5703125" customWidth="1"/>
    <col min="15104" max="15104" width="11.85546875" customWidth="1"/>
    <col min="15105" max="15106" width="13" customWidth="1"/>
    <col min="15107" max="15107" width="12.28515625" customWidth="1"/>
    <col min="15108" max="15108" width="19" customWidth="1"/>
    <col min="15109" max="15110" width="13.7109375" customWidth="1"/>
    <col min="15111" max="15111" width="17.42578125" customWidth="1"/>
    <col min="15112" max="15112" width="19.42578125" customWidth="1"/>
    <col min="15113" max="15113" width="23.42578125" customWidth="1"/>
    <col min="15354" max="15354" width="5.42578125" customWidth="1"/>
    <col min="15355" max="15355" width="7.85546875" bestFit="1" customWidth="1"/>
    <col min="15356" max="15356" width="13.140625" bestFit="1" customWidth="1"/>
    <col min="15357" max="15357" width="8.42578125" bestFit="1" customWidth="1"/>
    <col min="15358" max="15358" width="13.140625" bestFit="1" customWidth="1"/>
    <col min="15359" max="15359" width="13.5703125" customWidth="1"/>
    <col min="15360" max="15360" width="11.85546875" customWidth="1"/>
    <col min="15361" max="15362" width="13" customWidth="1"/>
    <col min="15363" max="15363" width="12.28515625" customWidth="1"/>
    <col min="15364" max="15364" width="19" customWidth="1"/>
    <col min="15365" max="15366" width="13.7109375" customWidth="1"/>
    <col min="15367" max="15367" width="17.42578125" customWidth="1"/>
    <col min="15368" max="15368" width="19.42578125" customWidth="1"/>
    <col min="15369" max="15369" width="23.42578125" customWidth="1"/>
    <col min="15610" max="15610" width="5.42578125" customWidth="1"/>
    <col min="15611" max="15611" width="7.85546875" bestFit="1" customWidth="1"/>
    <col min="15612" max="15612" width="13.140625" bestFit="1" customWidth="1"/>
    <col min="15613" max="15613" width="8.42578125" bestFit="1" customWidth="1"/>
    <col min="15614" max="15614" width="13.140625" bestFit="1" customWidth="1"/>
    <col min="15615" max="15615" width="13.5703125" customWidth="1"/>
    <col min="15616" max="15616" width="11.85546875" customWidth="1"/>
    <col min="15617" max="15618" width="13" customWidth="1"/>
    <col min="15619" max="15619" width="12.28515625" customWidth="1"/>
    <col min="15620" max="15620" width="19" customWidth="1"/>
    <col min="15621" max="15622" width="13.7109375" customWidth="1"/>
    <col min="15623" max="15623" width="17.42578125" customWidth="1"/>
    <col min="15624" max="15624" width="19.42578125" customWidth="1"/>
    <col min="15625" max="15625" width="23.42578125" customWidth="1"/>
    <col min="15866" max="15866" width="5.42578125" customWidth="1"/>
    <col min="15867" max="15867" width="7.85546875" bestFit="1" customWidth="1"/>
    <col min="15868" max="15868" width="13.140625" bestFit="1" customWidth="1"/>
    <col min="15869" max="15869" width="8.42578125" bestFit="1" customWidth="1"/>
    <col min="15870" max="15870" width="13.140625" bestFit="1" customWidth="1"/>
    <col min="15871" max="15871" width="13.5703125" customWidth="1"/>
    <col min="15872" max="15872" width="11.85546875" customWidth="1"/>
    <col min="15873" max="15874" width="13" customWidth="1"/>
    <col min="15875" max="15875" width="12.28515625" customWidth="1"/>
    <col min="15876" max="15876" width="19" customWidth="1"/>
    <col min="15877" max="15878" width="13.7109375" customWidth="1"/>
    <col min="15879" max="15879" width="17.42578125" customWidth="1"/>
    <col min="15880" max="15880" width="19.42578125" customWidth="1"/>
    <col min="15881" max="15881" width="23.42578125" customWidth="1"/>
    <col min="16122" max="16122" width="5.42578125" customWidth="1"/>
    <col min="16123" max="16123" width="7.85546875" bestFit="1" customWidth="1"/>
    <col min="16124" max="16124" width="13.140625" bestFit="1" customWidth="1"/>
    <col min="16125" max="16125" width="8.42578125" bestFit="1" customWidth="1"/>
    <col min="16126" max="16126" width="13.140625" bestFit="1" customWidth="1"/>
    <col min="16127" max="16127" width="13.5703125" customWidth="1"/>
    <col min="16128" max="16128" width="11.85546875" customWidth="1"/>
    <col min="16129" max="16130" width="13" customWidth="1"/>
    <col min="16131" max="16131" width="12.28515625" customWidth="1"/>
    <col min="16132" max="16132" width="19" customWidth="1"/>
    <col min="16133" max="16134" width="13.7109375" customWidth="1"/>
    <col min="16135" max="16135" width="17.42578125" customWidth="1"/>
    <col min="16136" max="16136" width="19.42578125" customWidth="1"/>
    <col min="16137" max="16137" width="23.42578125" customWidth="1"/>
  </cols>
  <sheetData>
    <row r="1" spans="2:23" x14ac:dyDescent="0.25">
      <c r="C1" s="47"/>
      <c r="D1" s="47"/>
      <c r="E1" s="47"/>
      <c r="F1" s="47"/>
      <c r="I1" s="47"/>
      <c r="J1" s="47"/>
      <c r="K1" s="47"/>
      <c r="L1" s="47"/>
      <c r="M1" s="47"/>
      <c r="O1" s="47"/>
      <c r="Q1" s="47"/>
    </row>
    <row r="2" spans="2:23" x14ac:dyDescent="0.25">
      <c r="B2" s="177"/>
      <c r="C2" s="153"/>
      <c r="D2" s="153"/>
      <c r="E2" s="153"/>
      <c r="F2" s="153"/>
      <c r="G2" s="268"/>
      <c r="H2" s="268"/>
      <c r="I2" s="153"/>
      <c r="J2" s="153"/>
      <c r="K2" s="153"/>
      <c r="L2" s="153"/>
      <c r="M2" s="153"/>
      <c r="N2" s="295"/>
      <c r="O2" s="153"/>
      <c r="P2" s="153"/>
      <c r="Q2" s="153"/>
      <c r="R2" s="153"/>
      <c r="S2" s="153"/>
      <c r="T2" s="153"/>
      <c r="U2" s="295"/>
      <c r="V2" s="153"/>
      <c r="W2" s="178"/>
    </row>
    <row r="3" spans="2:23" x14ac:dyDescent="0.25">
      <c r="B3" s="275"/>
      <c r="C3" s="3"/>
      <c r="D3" s="3"/>
      <c r="E3" s="3"/>
      <c r="F3" s="3"/>
      <c r="G3" s="147"/>
      <c r="H3" s="147"/>
      <c r="I3" s="3"/>
      <c r="J3" s="3"/>
      <c r="K3" s="3"/>
      <c r="L3" s="3"/>
      <c r="M3" s="3"/>
      <c r="N3" s="292"/>
      <c r="O3" s="3"/>
      <c r="P3" s="3"/>
      <c r="Q3" s="3"/>
      <c r="R3" s="3"/>
      <c r="S3" s="3"/>
      <c r="T3" s="3"/>
      <c r="U3" s="292"/>
      <c r="V3" s="3"/>
      <c r="W3" s="271"/>
    </row>
    <row r="4" spans="2:23" ht="18.75" customHeight="1" x14ac:dyDescent="0.3">
      <c r="B4" s="275"/>
      <c r="C4" s="267"/>
      <c r="D4" s="267"/>
      <c r="E4" s="267"/>
      <c r="F4" s="267"/>
      <c r="G4" s="270"/>
      <c r="H4" s="270"/>
      <c r="I4" s="267"/>
      <c r="J4" s="267"/>
      <c r="K4" s="267"/>
      <c r="L4" s="267"/>
      <c r="M4" s="267"/>
      <c r="N4" s="267"/>
      <c r="O4" s="267"/>
      <c r="P4" s="267"/>
      <c r="Q4" s="267"/>
      <c r="R4" s="267"/>
      <c r="S4" s="267"/>
      <c r="T4" s="267"/>
      <c r="U4" s="267"/>
      <c r="V4" s="267"/>
      <c r="W4" s="271"/>
    </row>
    <row r="5" spans="2:23" ht="18.75" customHeight="1" x14ac:dyDescent="0.3">
      <c r="B5" s="275"/>
      <c r="C5" s="267"/>
      <c r="D5" s="267"/>
      <c r="E5" s="267"/>
      <c r="F5" s="267"/>
      <c r="G5" s="270"/>
      <c r="H5" s="270"/>
      <c r="I5" s="267"/>
      <c r="J5" s="267"/>
      <c r="K5" s="267"/>
      <c r="L5" s="267"/>
      <c r="M5" s="267"/>
      <c r="N5" s="267"/>
      <c r="O5" s="267"/>
      <c r="P5" s="267"/>
      <c r="Q5" s="267"/>
      <c r="R5" s="267"/>
      <c r="S5" s="267"/>
      <c r="T5" s="267"/>
      <c r="U5" s="267"/>
      <c r="V5" s="267"/>
      <c r="W5" s="271"/>
    </row>
    <row r="6" spans="2:23" ht="18.75" x14ac:dyDescent="0.3">
      <c r="B6" s="2863" t="s">
        <v>27</v>
      </c>
      <c r="C6" s="2864"/>
      <c r="D6" s="2864"/>
      <c r="E6" s="2864"/>
      <c r="F6" s="2864"/>
      <c r="G6" s="2864"/>
      <c r="H6" s="2864"/>
      <c r="I6" s="2864"/>
      <c r="J6" s="2864"/>
      <c r="K6" s="2864"/>
      <c r="L6" s="2864"/>
      <c r="M6" s="2864"/>
      <c r="N6" s="2864"/>
      <c r="O6" s="2864"/>
      <c r="P6" s="2864"/>
      <c r="Q6" s="2864"/>
      <c r="R6" s="2864"/>
      <c r="S6" s="2864"/>
      <c r="T6" s="2864"/>
      <c r="U6" s="2864"/>
      <c r="V6" s="2864"/>
      <c r="W6" s="2865"/>
    </row>
    <row r="7" spans="2:23" ht="15.75" x14ac:dyDescent="0.25">
      <c r="B7" s="2866" t="s">
        <v>256</v>
      </c>
      <c r="C7" s="2867"/>
      <c r="D7" s="2867"/>
      <c r="E7" s="2867"/>
      <c r="F7" s="2867"/>
      <c r="G7" s="2867"/>
      <c r="H7" s="2867"/>
      <c r="I7" s="2867"/>
      <c r="J7" s="2867"/>
      <c r="K7" s="2867"/>
      <c r="L7" s="2867"/>
      <c r="M7" s="2867"/>
      <c r="N7" s="2867"/>
      <c r="O7" s="2867"/>
      <c r="P7" s="2867"/>
      <c r="Q7" s="2867"/>
      <c r="R7" s="2867"/>
      <c r="S7" s="2867"/>
      <c r="T7" s="2867"/>
      <c r="U7" s="2867"/>
      <c r="V7" s="2867"/>
      <c r="W7" s="2868"/>
    </row>
    <row r="8" spans="2:23" ht="15.75" x14ac:dyDescent="0.25">
      <c r="B8" s="2882" t="s">
        <v>0</v>
      </c>
      <c r="C8" s="2883"/>
      <c r="D8" s="2883"/>
      <c r="E8" s="2883"/>
      <c r="F8" s="2883"/>
      <c r="G8" s="2883"/>
      <c r="H8" s="2883"/>
      <c r="I8" s="2883"/>
      <c r="J8" s="2883"/>
      <c r="K8" s="2883"/>
      <c r="L8" s="2883"/>
      <c r="M8" s="2883"/>
      <c r="N8" s="2883"/>
      <c r="O8" s="2883"/>
      <c r="P8" s="2883"/>
      <c r="Q8" s="2883"/>
      <c r="R8" s="2883"/>
      <c r="S8" s="2883"/>
      <c r="T8" s="2883"/>
      <c r="U8" s="2883"/>
      <c r="V8" s="2883"/>
      <c r="W8" s="2884"/>
    </row>
    <row r="9" spans="2:23" ht="20.25" x14ac:dyDescent="0.3">
      <c r="B9" s="275"/>
      <c r="C9" s="6"/>
      <c r="D9" s="6"/>
      <c r="E9" s="6"/>
      <c r="F9" s="6"/>
      <c r="G9" s="6"/>
      <c r="H9" s="6"/>
      <c r="I9" s="6"/>
      <c r="M9" s="6"/>
      <c r="N9" s="6"/>
      <c r="O9" s="6"/>
      <c r="P9" s="6"/>
      <c r="Q9" s="6"/>
      <c r="R9" s="6"/>
      <c r="S9" s="6"/>
      <c r="T9" s="6"/>
      <c r="U9" s="6"/>
      <c r="V9" s="6"/>
      <c r="W9" s="271"/>
    </row>
    <row r="10" spans="2:23" s="997" customFormat="1" ht="20.25" x14ac:dyDescent="0.25">
      <c r="B10" s="990"/>
      <c r="C10" s="991"/>
      <c r="D10" s="998" t="s">
        <v>252</v>
      </c>
      <c r="E10" s="1443">
        <f>+'Datos Generales'!C6</f>
        <v>45291</v>
      </c>
      <c r="F10" s="992"/>
      <c r="G10" s="993"/>
      <c r="H10" s="998" t="s">
        <v>32</v>
      </c>
      <c r="I10" s="2879" t="str">
        <f>+'Datos Generales'!C7</f>
        <v>DIGESETT</v>
      </c>
      <c r="J10" s="2879"/>
      <c r="K10" s="998" t="s">
        <v>16</v>
      </c>
      <c r="L10" s="994" t="str">
        <f>+'Datos Generales'!C8</f>
        <v>0202</v>
      </c>
      <c r="M10" s="999"/>
      <c r="N10" s="998" t="s">
        <v>28</v>
      </c>
      <c r="O10" s="995" t="str">
        <f>+'Datos Generales'!C9</f>
        <v>02</v>
      </c>
      <c r="P10" s="991"/>
      <c r="Q10" s="998" t="s">
        <v>20</v>
      </c>
      <c r="R10" s="995" t="str">
        <f>+'Datos Generales'!C10</f>
        <v>01</v>
      </c>
      <c r="S10" s="993"/>
      <c r="T10" s="998" t="s">
        <v>22</v>
      </c>
      <c r="U10" s="995" t="str">
        <f>+'Datos Generales'!C11</f>
        <v>0005</v>
      </c>
      <c r="W10" s="996"/>
    </row>
    <row r="11" spans="2:23" ht="6" customHeight="1" x14ac:dyDescent="0.3">
      <c r="B11" s="275"/>
      <c r="C11" s="47"/>
      <c r="D11" s="707"/>
      <c r="E11" s="818"/>
      <c r="F11" s="267"/>
      <c r="G11" s="284"/>
      <c r="H11" s="707"/>
      <c r="I11" s="817"/>
      <c r="J11" s="47"/>
      <c r="K11" s="707"/>
      <c r="L11" s="819"/>
      <c r="M11" s="636"/>
      <c r="N11" s="636"/>
      <c r="O11" s="707"/>
      <c r="P11" s="820"/>
      <c r="Q11" s="47"/>
      <c r="R11" s="707"/>
      <c r="S11" s="821"/>
      <c r="T11" s="284"/>
      <c r="U11" s="284"/>
      <c r="V11" s="707"/>
      <c r="W11" s="271"/>
    </row>
    <row r="12" spans="2:23" ht="19.5" customHeight="1" x14ac:dyDescent="0.25">
      <c r="B12" s="275"/>
      <c r="C12" s="147"/>
      <c r="D12" s="147"/>
      <c r="E12" s="147"/>
      <c r="F12" s="147"/>
      <c r="G12" s="147"/>
      <c r="H12" s="147"/>
      <c r="I12" s="147"/>
      <c r="J12" s="147"/>
      <c r="K12" s="147"/>
      <c r="L12" s="147"/>
      <c r="M12" s="147"/>
      <c r="N12" s="1064"/>
      <c r="P12" s="1317"/>
      <c r="Q12" s="1317"/>
      <c r="R12" s="1317"/>
      <c r="S12" s="1317"/>
      <c r="V12" s="1067" t="s">
        <v>12</v>
      </c>
      <c r="W12" s="271"/>
    </row>
    <row r="13" spans="2:23" ht="21" customHeight="1" x14ac:dyDescent="0.25">
      <c r="B13" s="275"/>
      <c r="C13" s="2887" t="s">
        <v>13</v>
      </c>
      <c r="D13" s="2888"/>
      <c r="E13" s="2888"/>
      <c r="F13" s="2888"/>
      <c r="G13" s="2888"/>
      <c r="H13" s="2888"/>
      <c r="I13" s="2888"/>
      <c r="J13" s="2888"/>
      <c r="K13" s="2888"/>
      <c r="L13" s="2885" t="s">
        <v>26</v>
      </c>
      <c r="M13" s="2889" t="s">
        <v>202</v>
      </c>
      <c r="N13" s="2891" t="s">
        <v>198</v>
      </c>
      <c r="O13" s="2891" t="s">
        <v>268</v>
      </c>
      <c r="P13" s="2891" t="s">
        <v>199</v>
      </c>
      <c r="Q13" s="2891" t="s">
        <v>200</v>
      </c>
      <c r="R13" s="2891" t="s">
        <v>201</v>
      </c>
      <c r="S13" s="2891" t="s">
        <v>235</v>
      </c>
      <c r="T13" s="2891" t="s">
        <v>466</v>
      </c>
      <c r="U13" s="2891" t="s">
        <v>234</v>
      </c>
      <c r="V13" s="2885" t="s">
        <v>86</v>
      </c>
      <c r="W13" s="271"/>
    </row>
    <row r="14" spans="2:23" ht="43.5" customHeight="1" x14ac:dyDescent="0.25">
      <c r="B14" s="285"/>
      <c r="C14" s="1139" t="s">
        <v>53</v>
      </c>
      <c r="D14" s="1139" t="s">
        <v>54</v>
      </c>
      <c r="E14" s="1139" t="s">
        <v>90</v>
      </c>
      <c r="F14" s="1139" t="s">
        <v>193</v>
      </c>
      <c r="G14" s="1139" t="s">
        <v>194</v>
      </c>
      <c r="H14" s="1139" t="s">
        <v>195</v>
      </c>
      <c r="I14" s="1109" t="s">
        <v>196</v>
      </c>
      <c r="J14" s="1109" t="s">
        <v>115</v>
      </c>
      <c r="K14" s="1140" t="s">
        <v>197</v>
      </c>
      <c r="L14" s="2886"/>
      <c r="M14" s="2890"/>
      <c r="N14" s="2886"/>
      <c r="O14" s="2886"/>
      <c r="P14" s="2886"/>
      <c r="Q14" s="2886"/>
      <c r="R14" s="2886"/>
      <c r="S14" s="2886"/>
      <c r="T14" s="2886"/>
      <c r="U14" s="2886"/>
      <c r="V14" s="2886"/>
      <c r="W14" s="286"/>
    </row>
    <row r="15" spans="2:23" s="84" customFormat="1" ht="15.75" x14ac:dyDescent="0.25">
      <c r="B15" s="275"/>
      <c r="C15" s="1141"/>
      <c r="D15" s="1141"/>
      <c r="E15" s="1141"/>
      <c r="F15" s="1141"/>
      <c r="G15" s="1141"/>
      <c r="H15" s="1141"/>
      <c r="I15" s="1141"/>
      <c r="J15" s="1141"/>
      <c r="K15" s="1142"/>
      <c r="L15" s="1143"/>
      <c r="M15" s="1143"/>
      <c r="N15" s="1144"/>
      <c r="O15" s="1144"/>
      <c r="P15" s="1145"/>
      <c r="Q15" s="1146"/>
      <c r="R15" s="1146"/>
      <c r="S15" s="1146"/>
      <c r="T15" s="1146"/>
      <c r="U15" s="1146"/>
      <c r="V15" s="1147"/>
      <c r="W15" s="271"/>
    </row>
    <row r="16" spans="2:23" ht="15.75" x14ac:dyDescent="0.25">
      <c r="B16" s="275"/>
      <c r="C16" s="1141"/>
      <c r="D16" s="1141"/>
      <c r="E16" s="1141"/>
      <c r="F16" s="1141"/>
      <c r="G16" s="1141"/>
      <c r="H16" s="1141"/>
      <c r="I16" s="1141"/>
      <c r="J16" s="1141"/>
      <c r="K16" s="1142"/>
      <c r="L16" s="1143"/>
      <c r="M16" s="1143"/>
      <c r="N16" s="1144"/>
      <c r="O16" s="1144"/>
      <c r="P16" s="1145"/>
      <c r="Q16" s="1146"/>
      <c r="R16" s="1146"/>
      <c r="S16" s="1146"/>
      <c r="T16" s="1146"/>
      <c r="U16" s="1146"/>
      <c r="V16" s="1148"/>
      <c r="W16" s="271"/>
    </row>
    <row r="17" spans="2:23" ht="15.75" x14ac:dyDescent="0.25">
      <c r="B17" s="275"/>
      <c r="C17" s="1141"/>
      <c r="D17" s="1141"/>
      <c r="E17" s="1141"/>
      <c r="F17" s="1141"/>
      <c r="G17" s="1141"/>
      <c r="H17" s="1141"/>
      <c r="I17" s="1141"/>
      <c r="J17" s="1141"/>
      <c r="K17" s="1142"/>
      <c r="L17" s="1143"/>
      <c r="M17" s="1143"/>
      <c r="N17" s="1144"/>
      <c r="O17" s="1144"/>
      <c r="P17" s="1145"/>
      <c r="Q17" s="1146"/>
      <c r="R17" s="1146"/>
      <c r="S17" s="1146"/>
      <c r="T17" s="1146"/>
      <c r="U17" s="1146"/>
      <c r="V17" s="1148"/>
      <c r="W17" s="271"/>
    </row>
    <row r="18" spans="2:23" ht="15.75" x14ac:dyDescent="0.25">
      <c r="B18" s="275"/>
      <c r="C18" s="1141"/>
      <c r="D18" s="1141"/>
      <c r="E18" s="1141"/>
      <c r="F18" s="1141"/>
      <c r="G18" s="1141"/>
      <c r="H18" s="1141"/>
      <c r="I18" s="1141"/>
      <c r="J18" s="1141"/>
      <c r="K18" s="1142"/>
      <c r="L18" s="1143"/>
      <c r="M18" s="1143"/>
      <c r="N18" s="1144"/>
      <c r="O18" s="1144"/>
      <c r="P18" s="1145"/>
      <c r="Q18" s="1146"/>
      <c r="R18" s="1146"/>
      <c r="S18" s="1146"/>
      <c r="T18" s="1146"/>
      <c r="U18" s="1146"/>
      <c r="V18" s="1149"/>
      <c r="W18" s="271"/>
    </row>
    <row r="19" spans="2:23" ht="15.75" x14ac:dyDescent="0.25">
      <c r="B19" s="275"/>
      <c r="C19" s="1141"/>
      <c r="D19" s="1141"/>
      <c r="E19" s="1141"/>
      <c r="F19" s="1141"/>
      <c r="G19" s="1141"/>
      <c r="H19" s="1141"/>
      <c r="I19" s="1141"/>
      <c r="J19" s="1141"/>
      <c r="K19" s="1142"/>
      <c r="L19" s="1143"/>
      <c r="M19" s="1143"/>
      <c r="N19" s="1144"/>
      <c r="O19" s="1144"/>
      <c r="P19" s="1145"/>
      <c r="Q19" s="1146"/>
      <c r="R19" s="1146"/>
      <c r="S19" s="1146"/>
      <c r="T19" s="1146"/>
      <c r="U19" s="1146"/>
      <c r="V19" s="1149"/>
      <c r="W19" s="271"/>
    </row>
    <row r="20" spans="2:23" ht="15.75" x14ac:dyDescent="0.25">
      <c r="B20" s="275"/>
      <c r="C20" s="1141"/>
      <c r="D20" s="1141"/>
      <c r="E20" s="1141"/>
      <c r="F20" s="1141"/>
      <c r="G20" s="1141"/>
      <c r="H20" s="1141"/>
      <c r="I20" s="1141"/>
      <c r="J20" s="1141"/>
      <c r="K20" s="1142"/>
      <c r="L20" s="1143"/>
      <c r="M20" s="1143"/>
      <c r="N20" s="1144"/>
      <c r="O20" s="1144"/>
      <c r="P20" s="1145"/>
      <c r="Q20" s="1146"/>
      <c r="R20" s="1146"/>
      <c r="S20" s="1146"/>
      <c r="T20" s="1146"/>
      <c r="U20" s="1146"/>
      <c r="V20" s="1149"/>
      <c r="W20" s="271"/>
    </row>
    <row r="21" spans="2:23" ht="15.75" x14ac:dyDescent="0.25">
      <c r="B21" s="275"/>
      <c r="C21" s="1141"/>
      <c r="D21" s="1141"/>
      <c r="E21" s="1141"/>
      <c r="F21" s="1141"/>
      <c r="G21" s="1141"/>
      <c r="H21" s="1141"/>
      <c r="I21" s="1141"/>
      <c r="J21" s="1141"/>
      <c r="K21" s="1142"/>
      <c r="L21" s="1143"/>
      <c r="M21" s="1143"/>
      <c r="N21" s="1144"/>
      <c r="O21" s="1144"/>
      <c r="P21" s="1145"/>
      <c r="Q21" s="1146"/>
      <c r="R21" s="1146"/>
      <c r="S21" s="1146"/>
      <c r="T21" s="1146"/>
      <c r="U21" s="1146"/>
      <c r="V21" s="1149"/>
      <c r="W21" s="271"/>
    </row>
    <row r="22" spans="2:23" ht="15.75" x14ac:dyDescent="0.25">
      <c r="B22" s="275"/>
      <c r="C22" s="1141"/>
      <c r="D22" s="1141"/>
      <c r="E22" s="1141"/>
      <c r="F22" s="1141"/>
      <c r="G22" s="1141"/>
      <c r="H22" s="1141"/>
      <c r="I22" s="1141"/>
      <c r="J22" s="1141"/>
      <c r="K22" s="1142"/>
      <c r="L22" s="1143"/>
      <c r="M22" s="1143"/>
      <c r="N22" s="1144"/>
      <c r="O22" s="1144"/>
      <c r="P22" s="1145"/>
      <c r="Q22" s="1146"/>
      <c r="R22" s="1146"/>
      <c r="S22" s="1146"/>
      <c r="T22" s="1146"/>
      <c r="U22" s="1146"/>
      <c r="V22" s="1149"/>
      <c r="W22" s="271"/>
    </row>
    <row r="23" spans="2:23" ht="15.75" x14ac:dyDescent="0.25">
      <c r="B23" s="275"/>
      <c r="C23" s="1141"/>
      <c r="D23" s="1141"/>
      <c r="E23" s="1141"/>
      <c r="F23" s="1141"/>
      <c r="G23" s="1141"/>
      <c r="H23" s="1141"/>
      <c r="I23" s="1141"/>
      <c r="J23" s="1141"/>
      <c r="K23" s="1142"/>
      <c r="L23" s="1143"/>
      <c r="M23" s="1143"/>
      <c r="N23" s="1144"/>
      <c r="O23" s="1144"/>
      <c r="P23" s="1145"/>
      <c r="Q23" s="1146"/>
      <c r="R23" s="1146"/>
      <c r="S23" s="1146"/>
      <c r="T23" s="1146"/>
      <c r="U23" s="1146"/>
      <c r="V23" s="1149"/>
      <c r="W23" s="271"/>
    </row>
    <row r="24" spans="2:23" ht="20.25" customHeight="1" x14ac:dyDescent="0.25">
      <c r="B24" s="275"/>
      <c r="C24" s="1141"/>
      <c r="D24" s="1141"/>
      <c r="E24" s="1141"/>
      <c r="F24" s="1141"/>
      <c r="G24" s="1141"/>
      <c r="H24" s="1141"/>
      <c r="I24" s="1141"/>
      <c r="J24" s="1141"/>
      <c r="K24" s="1142"/>
      <c r="L24" s="1143"/>
      <c r="M24" s="1143"/>
      <c r="N24" s="1144" t="s">
        <v>485</v>
      </c>
      <c r="O24" s="1144"/>
      <c r="P24" s="1145"/>
      <c r="Q24" s="1444"/>
      <c r="R24" s="1146" t="s">
        <v>485</v>
      </c>
      <c r="S24" s="1146"/>
      <c r="T24" s="1146"/>
      <c r="U24" s="1146"/>
      <c r="V24" s="1149"/>
      <c r="W24" s="271"/>
    </row>
    <row r="25" spans="2:23" ht="15.75" x14ac:dyDescent="0.25">
      <c r="B25" s="275"/>
      <c r="C25" s="1141"/>
      <c r="D25" s="1141"/>
      <c r="E25" s="1141"/>
      <c r="F25" s="1141"/>
      <c r="G25" s="1141"/>
      <c r="H25" s="1141"/>
      <c r="I25" s="1141"/>
      <c r="J25" s="1141"/>
      <c r="K25" s="1142"/>
      <c r="L25" s="1143"/>
      <c r="M25" s="1143"/>
      <c r="N25" s="1144"/>
      <c r="O25" s="1144"/>
      <c r="P25" s="1145"/>
      <c r="Q25" s="1445"/>
      <c r="R25" s="1146"/>
      <c r="S25" s="1146"/>
      <c r="T25" s="1146"/>
      <c r="U25" s="1146"/>
      <c r="V25" s="1149"/>
      <c r="W25" s="271"/>
    </row>
    <row r="26" spans="2:23" ht="15.75" x14ac:dyDescent="0.25">
      <c r="B26" s="275"/>
      <c r="C26" s="1141"/>
      <c r="D26" s="1141"/>
      <c r="E26" s="1141"/>
      <c r="F26" s="1141"/>
      <c r="G26" s="1141"/>
      <c r="H26" s="1141"/>
      <c r="I26" s="1141"/>
      <c r="J26" s="1141"/>
      <c r="K26" s="1142"/>
      <c r="L26" s="1143"/>
      <c r="M26" s="1143"/>
      <c r="N26" s="1144"/>
      <c r="O26" s="1144"/>
      <c r="P26" s="1145"/>
      <c r="Q26" s="1146"/>
      <c r="R26" s="1146"/>
      <c r="S26" s="1146"/>
      <c r="T26" s="1146"/>
      <c r="U26" s="1146"/>
      <c r="V26" s="1149"/>
      <c r="W26" s="271"/>
    </row>
    <row r="27" spans="2:23" ht="15.75" x14ac:dyDescent="0.25">
      <c r="B27" s="275"/>
      <c r="C27" s="1141"/>
      <c r="D27" s="1141"/>
      <c r="E27" s="1141"/>
      <c r="F27" s="1141"/>
      <c r="G27" s="1141"/>
      <c r="H27" s="1141"/>
      <c r="I27" s="1141"/>
      <c r="J27" s="1141"/>
      <c r="K27" s="1142"/>
      <c r="L27" s="1143"/>
      <c r="M27" s="1143"/>
      <c r="N27" s="1144"/>
      <c r="O27" s="1144"/>
      <c r="P27" s="1145"/>
      <c r="Q27" s="1146"/>
      <c r="R27" s="1146"/>
      <c r="S27" s="1146"/>
      <c r="T27" s="1146"/>
      <c r="U27" s="1146"/>
      <c r="V27" s="1149"/>
      <c r="W27" s="271"/>
    </row>
    <row r="28" spans="2:23" ht="15.75" x14ac:dyDescent="0.25">
      <c r="B28" s="275"/>
      <c r="C28" s="1141"/>
      <c r="D28" s="1141"/>
      <c r="E28" s="1141"/>
      <c r="F28" s="1141"/>
      <c r="G28" s="1141"/>
      <c r="H28" s="1141"/>
      <c r="I28" s="1141"/>
      <c r="J28" s="1141"/>
      <c r="K28" s="1142"/>
      <c r="L28" s="1143"/>
      <c r="M28" s="1143"/>
      <c r="N28" s="1144"/>
      <c r="O28" s="1144"/>
      <c r="P28" s="1145"/>
      <c r="Q28" s="1146"/>
      <c r="R28" s="1146"/>
      <c r="S28" s="1146"/>
      <c r="T28" s="1146"/>
      <c r="U28" s="1146"/>
      <c r="V28" s="1149"/>
      <c r="W28" s="271"/>
    </row>
    <row r="29" spans="2:23" ht="15.75" x14ac:dyDescent="0.25">
      <c r="B29" s="275"/>
      <c r="C29" s="1141"/>
      <c r="D29" s="1141"/>
      <c r="E29" s="1141"/>
      <c r="F29" s="1141"/>
      <c r="G29" s="1141"/>
      <c r="H29" s="1141"/>
      <c r="I29" s="1141"/>
      <c r="J29" s="1141"/>
      <c r="K29" s="1142"/>
      <c r="L29" s="1143"/>
      <c r="M29" s="1143"/>
      <c r="N29" s="1144"/>
      <c r="O29" s="1144"/>
      <c r="P29" s="1145"/>
      <c r="Q29" s="1146"/>
      <c r="R29" s="1146"/>
      <c r="S29" s="1146"/>
      <c r="T29" s="1146"/>
      <c r="U29" s="1146"/>
      <c r="V29" s="1149"/>
      <c r="W29" s="271"/>
    </row>
    <row r="30" spans="2:23" ht="15.75" x14ac:dyDescent="0.25">
      <c r="B30" s="275"/>
      <c r="C30" s="1141"/>
      <c r="D30" s="1141"/>
      <c r="E30" s="1141"/>
      <c r="F30" s="1141"/>
      <c r="G30" s="1141"/>
      <c r="H30" s="1141"/>
      <c r="I30" s="1141"/>
      <c r="J30" s="1141"/>
      <c r="K30" s="1142"/>
      <c r="L30" s="1143"/>
      <c r="M30" s="1143"/>
      <c r="N30" s="1144"/>
      <c r="O30" s="1144"/>
      <c r="P30" s="1145"/>
      <c r="Q30" s="1146"/>
      <c r="R30" s="1146"/>
      <c r="S30" s="1146"/>
      <c r="T30" s="1146"/>
      <c r="U30" s="1146"/>
      <c r="V30" s="1149"/>
      <c r="W30" s="271"/>
    </row>
    <row r="31" spans="2:23" ht="15.75" x14ac:dyDescent="0.25">
      <c r="B31" s="275"/>
      <c r="C31" s="1141"/>
      <c r="D31" s="1141"/>
      <c r="E31" s="1141"/>
      <c r="F31" s="1141"/>
      <c r="G31" s="1141"/>
      <c r="H31" s="1141"/>
      <c r="I31" s="1141"/>
      <c r="J31" s="1141"/>
      <c r="K31" s="1142"/>
      <c r="L31" s="1143"/>
      <c r="M31" s="1143"/>
      <c r="N31" s="1144"/>
      <c r="O31" s="1144"/>
      <c r="P31" s="1145"/>
      <c r="Q31" s="1146"/>
      <c r="R31" s="1146"/>
      <c r="S31" s="1146"/>
      <c r="T31" s="1146"/>
      <c r="U31" s="1146"/>
      <c r="V31" s="1149"/>
      <c r="W31" s="271"/>
    </row>
    <row r="32" spans="2:23" ht="15.75" x14ac:dyDescent="0.25">
      <c r="B32" s="275"/>
      <c r="C32" s="1141"/>
      <c r="D32" s="1141"/>
      <c r="E32" s="1141"/>
      <c r="F32" s="1141"/>
      <c r="G32" s="1141"/>
      <c r="H32" s="1141"/>
      <c r="I32" s="1141"/>
      <c r="J32" s="1141"/>
      <c r="K32" s="1142"/>
      <c r="L32" s="1143"/>
      <c r="M32" s="1143"/>
      <c r="N32" s="1144"/>
      <c r="O32" s="1144"/>
      <c r="P32" s="1145"/>
      <c r="Q32" s="1146"/>
      <c r="R32" s="1146"/>
      <c r="S32" s="1146"/>
      <c r="T32" s="1146"/>
      <c r="U32" s="1146"/>
      <c r="V32" s="1149"/>
      <c r="W32" s="271"/>
    </row>
    <row r="33" spans="2:23" ht="15.75" x14ac:dyDescent="0.25">
      <c r="B33" s="275"/>
      <c r="C33" s="1141"/>
      <c r="D33" s="1141"/>
      <c r="E33" s="1141"/>
      <c r="F33" s="1141"/>
      <c r="G33" s="1141"/>
      <c r="H33" s="1141"/>
      <c r="I33" s="1141"/>
      <c r="J33" s="1141"/>
      <c r="K33" s="1142"/>
      <c r="L33" s="1143"/>
      <c r="M33" s="1143"/>
      <c r="N33" s="1144"/>
      <c r="O33" s="1144"/>
      <c r="P33" s="1145"/>
      <c r="Q33" s="1146"/>
      <c r="R33" s="1146"/>
      <c r="S33" s="1146"/>
      <c r="T33" s="1146"/>
      <c r="U33" s="1146"/>
      <c r="V33" s="1149"/>
      <c r="W33" s="271"/>
    </row>
    <row r="34" spans="2:23" ht="15.75" x14ac:dyDescent="0.25">
      <c r="B34" s="275"/>
      <c r="C34" s="1150"/>
      <c r="D34" s="1151"/>
      <c r="E34" s="1151"/>
      <c r="F34" s="1152"/>
      <c r="G34" s="1151"/>
      <c r="H34" s="1153"/>
      <c r="I34" s="1153"/>
      <c r="J34" s="1152"/>
      <c r="K34" s="1154"/>
      <c r="L34" s="1154"/>
      <c r="M34" s="1154"/>
      <c r="N34" s="1155"/>
      <c r="O34" s="1155"/>
      <c r="P34" s="1156">
        <f>SUM(P15:P33)</f>
        <v>0</v>
      </c>
      <c r="Q34" s="1156">
        <f>SUM(Q15:Q33)</f>
        <v>0</v>
      </c>
      <c r="R34" s="1156">
        <f>SUM(R15:R33)</f>
        <v>0</v>
      </c>
      <c r="S34" s="1156">
        <f>SUM(S15:S33)</f>
        <v>0</v>
      </c>
      <c r="T34" s="1315"/>
      <c r="U34" s="1156">
        <f>SUM(U15:U33)</f>
        <v>0</v>
      </c>
      <c r="V34" s="1157"/>
      <c r="W34" s="271"/>
    </row>
    <row r="35" spans="2:23" x14ac:dyDescent="0.25">
      <c r="B35" s="275"/>
      <c r="C35" s="3"/>
      <c r="D35" s="3"/>
      <c r="E35" s="3"/>
      <c r="F35" s="3"/>
      <c r="G35" s="147"/>
      <c r="H35" s="147"/>
      <c r="I35" s="3"/>
      <c r="J35" s="3"/>
      <c r="K35" s="3"/>
      <c r="L35" s="3"/>
      <c r="M35" s="3"/>
      <c r="N35" s="1402" t="s">
        <v>486</v>
      </c>
      <c r="O35" s="3"/>
      <c r="P35" s="3"/>
      <c r="Q35" s="3"/>
      <c r="R35" s="3"/>
      <c r="S35" s="3"/>
      <c r="T35" s="3"/>
      <c r="U35" s="3"/>
      <c r="V35" s="475" t="s">
        <v>257</v>
      </c>
      <c r="W35" s="271"/>
    </row>
    <row r="36" spans="2:23" x14ac:dyDescent="0.25">
      <c r="B36" s="275"/>
      <c r="C36" s="3"/>
      <c r="D36" s="3"/>
      <c r="E36" s="3"/>
      <c r="F36" s="3"/>
      <c r="G36" s="147"/>
      <c r="H36" s="147"/>
      <c r="I36" s="3"/>
      <c r="J36" s="3"/>
      <c r="K36" s="3"/>
      <c r="L36" s="3"/>
      <c r="M36" s="3"/>
      <c r="N36" s="292"/>
      <c r="O36" s="3"/>
      <c r="P36" s="3"/>
      <c r="Q36" s="3"/>
      <c r="R36" s="3"/>
      <c r="S36" s="3"/>
      <c r="T36" s="3"/>
      <c r="U36" s="292"/>
      <c r="V36" s="3"/>
      <c r="W36" s="271"/>
    </row>
    <row r="37" spans="2:23" ht="15.75" x14ac:dyDescent="0.25">
      <c r="B37" s="275"/>
      <c r="C37" s="3"/>
      <c r="D37" s="3"/>
      <c r="E37" s="2795" t="s">
        <v>495</v>
      </c>
      <c r="F37" s="2795"/>
      <c r="G37" s="2795"/>
      <c r="H37" s="2795"/>
      <c r="I37" s="2795"/>
      <c r="J37" s="31"/>
      <c r="K37" s="2795" t="s">
        <v>514</v>
      </c>
      <c r="L37" s="2795"/>
      <c r="M37" s="2795"/>
      <c r="N37" s="2795"/>
      <c r="O37" s="2795"/>
      <c r="P37" s="513"/>
      <c r="Q37" s="513"/>
      <c r="R37" s="2795" t="s">
        <v>501</v>
      </c>
      <c r="S37" s="2795"/>
      <c r="T37" s="2795"/>
      <c r="U37" s="980"/>
      <c r="W37" s="271"/>
    </row>
    <row r="38" spans="2:23" ht="15.75" x14ac:dyDescent="0.25">
      <c r="B38" s="275"/>
      <c r="C38" s="3"/>
      <c r="D38" s="3"/>
      <c r="E38" s="2881" t="str">
        <f>'Datos Generales'!C16</f>
        <v>Preparado por</v>
      </c>
      <c r="F38" s="2881"/>
      <c r="G38" s="2881"/>
      <c r="H38" s="2881"/>
      <c r="I38" s="2881"/>
      <c r="J38" s="9"/>
      <c r="K38" s="2881" t="str">
        <f>'Datos Generales'!D16</f>
        <v>Revisado por</v>
      </c>
      <c r="L38" s="2881"/>
      <c r="M38" s="2881"/>
      <c r="N38" s="2881"/>
      <c r="O38" s="2881"/>
      <c r="P38" s="10"/>
      <c r="Q38" s="10"/>
      <c r="R38" s="2881" t="str">
        <f>'Datos Generales'!E16</f>
        <v>Autorizado por</v>
      </c>
      <c r="S38" s="2881"/>
      <c r="T38" s="2881"/>
      <c r="U38" s="1066"/>
      <c r="W38" s="271"/>
    </row>
    <row r="39" spans="2:23" ht="21.75" customHeight="1" x14ac:dyDescent="0.25">
      <c r="B39" s="287"/>
      <c r="C39" s="288"/>
      <c r="D39" s="288"/>
      <c r="E39" s="2795" t="s">
        <v>496</v>
      </c>
      <c r="F39" s="2795"/>
      <c r="G39" s="2795"/>
      <c r="H39" s="2795"/>
      <c r="I39" s="2795"/>
      <c r="J39" s="9"/>
      <c r="K39" s="2795" t="s">
        <v>488</v>
      </c>
      <c r="L39" s="2795"/>
      <c r="M39" s="2795"/>
      <c r="N39" s="2795"/>
      <c r="O39" s="2795"/>
      <c r="P39" s="10"/>
      <c r="Q39" s="10"/>
      <c r="R39" s="2795" t="s">
        <v>536</v>
      </c>
      <c r="S39" s="2795"/>
      <c r="T39" s="2795"/>
      <c r="U39" s="1099"/>
      <c r="W39" s="289"/>
    </row>
    <row r="40" spans="2:23" s="85" customFormat="1" ht="15.75" x14ac:dyDescent="0.25">
      <c r="B40" s="275"/>
      <c r="C40" s="78"/>
      <c r="D40" s="78"/>
      <c r="E40" s="2881" t="str">
        <f>'Datos Generales'!C17</f>
        <v>Puesto que ocupa</v>
      </c>
      <c r="F40" s="2881"/>
      <c r="G40" s="2881"/>
      <c r="H40" s="2881"/>
      <c r="I40" s="2881"/>
      <c r="J40" s="1158"/>
      <c r="K40" s="2881" t="str">
        <f>'Datos Generales'!D17</f>
        <v>Puesto que ocupa</v>
      </c>
      <c r="L40" s="2881"/>
      <c r="M40" s="2881"/>
      <c r="N40" s="2881"/>
      <c r="O40" s="2881"/>
      <c r="P40" s="1159"/>
      <c r="Q40" s="1159"/>
      <c r="R40" s="2881" t="str">
        <f>'Datos Generales'!E17</f>
        <v>Puesto que ocupa</v>
      </c>
      <c r="S40" s="2881"/>
      <c r="T40" s="2881"/>
      <c r="U40" s="1066"/>
      <c r="W40" s="271"/>
    </row>
    <row r="41" spans="2:23" ht="26.25" customHeight="1" x14ac:dyDescent="0.25">
      <c r="B41" s="275"/>
      <c r="C41" s="78"/>
      <c r="D41" s="78"/>
      <c r="E41" s="2880">
        <v>45294</v>
      </c>
      <c r="F41" s="2880"/>
      <c r="G41" s="2880"/>
      <c r="H41" s="2880"/>
      <c r="I41" s="2880"/>
      <c r="J41" s="9"/>
      <c r="K41" s="2880">
        <v>45294</v>
      </c>
      <c r="L41" s="2880"/>
      <c r="M41" s="2880"/>
      <c r="N41" s="2880"/>
      <c r="O41" s="2880"/>
      <c r="P41" s="10"/>
      <c r="Q41" s="10"/>
      <c r="R41" s="2880">
        <v>45303</v>
      </c>
      <c r="S41" s="2880"/>
      <c r="T41" s="2880"/>
      <c r="U41" s="1316"/>
      <c r="W41" s="271"/>
    </row>
    <row r="42" spans="2:23" ht="15.75" x14ac:dyDescent="0.25">
      <c r="B42" s="285"/>
      <c r="C42" s="290"/>
      <c r="D42" s="290"/>
      <c r="E42" s="2881" t="s">
        <v>287</v>
      </c>
      <c r="F42" s="2881"/>
      <c r="G42" s="2881"/>
      <c r="H42" s="2881"/>
      <c r="I42" s="2881"/>
      <c r="J42" s="9"/>
      <c r="K42" s="2881" t="s">
        <v>288</v>
      </c>
      <c r="L42" s="2881"/>
      <c r="M42" s="2881"/>
      <c r="N42" s="2881"/>
      <c r="O42" s="2881"/>
      <c r="P42" s="10"/>
      <c r="Q42" s="10"/>
      <c r="R42" s="2881" t="s">
        <v>300</v>
      </c>
      <c r="S42" s="2881"/>
      <c r="T42" s="2881"/>
      <c r="U42" s="1066"/>
      <c r="W42" s="286"/>
    </row>
    <row r="43" spans="2:23" s="84" customFormat="1" ht="15.75" x14ac:dyDescent="0.25">
      <c r="B43" s="275"/>
      <c r="C43" s="78"/>
      <c r="D43" s="78"/>
      <c r="E43" s="501"/>
      <c r="F43" s="501"/>
      <c r="G43" s="501"/>
      <c r="H43" s="501"/>
      <c r="I43" s="223"/>
      <c r="J43" s="223"/>
      <c r="K43" s="501"/>
      <c r="L43" s="501"/>
      <c r="M43" s="501"/>
      <c r="N43" s="501"/>
      <c r="O43" s="223"/>
      <c r="P43" s="522"/>
      <c r="Q43" s="522"/>
      <c r="R43" s="522"/>
      <c r="S43" s="158"/>
      <c r="T43" s="158"/>
      <c r="U43" s="158"/>
      <c r="V43" s="158"/>
      <c r="W43" s="271"/>
    </row>
    <row r="44" spans="2:23" x14ac:dyDescent="0.25">
      <c r="B44" s="155"/>
      <c r="C44" s="156"/>
      <c r="D44" s="156"/>
      <c r="E44" s="45"/>
      <c r="F44" s="146"/>
      <c r="G44" s="146"/>
      <c r="H44" s="156"/>
      <c r="I44" s="156"/>
      <c r="J44" s="156"/>
      <c r="K44" s="156"/>
      <c r="L44" s="262"/>
      <c r="M44" s="45"/>
      <c r="N44" s="45"/>
      <c r="O44" s="156"/>
      <c r="P44" s="156"/>
      <c r="Q44" s="45"/>
      <c r="R44" s="45"/>
      <c r="S44" s="45"/>
      <c r="T44" s="45"/>
      <c r="U44" s="45"/>
      <c r="V44" s="45"/>
      <c r="W44" s="157"/>
    </row>
    <row r="45" spans="2:23" x14ac:dyDescent="0.25">
      <c r="C45"/>
      <c r="D45"/>
      <c r="E45"/>
      <c r="F45"/>
      <c r="G45"/>
      <c r="H45"/>
      <c r="I45"/>
      <c r="J45"/>
      <c r="K45"/>
      <c r="L45"/>
      <c r="O45"/>
      <c r="P45"/>
      <c r="Q45"/>
      <c r="R45"/>
      <c r="S45"/>
      <c r="T45"/>
      <c r="U45"/>
      <c r="V45"/>
    </row>
    <row r="46" spans="2:23" x14ac:dyDescent="0.25">
      <c r="C46"/>
      <c r="D46"/>
      <c r="E46"/>
      <c r="F46"/>
      <c r="G46"/>
      <c r="H46"/>
      <c r="I46"/>
      <c r="J46"/>
      <c r="K46"/>
      <c r="L46"/>
      <c r="M46"/>
      <c r="N46"/>
      <c r="O46"/>
      <c r="P46"/>
      <c r="Q46"/>
      <c r="R46"/>
      <c r="S46"/>
      <c r="T46"/>
      <c r="U46"/>
      <c r="V46"/>
    </row>
    <row r="47" spans="2:23" x14ac:dyDescent="0.25">
      <c r="C47"/>
      <c r="D47"/>
      <c r="E47"/>
      <c r="F47"/>
      <c r="G47"/>
      <c r="H47"/>
      <c r="I47"/>
      <c r="J47"/>
      <c r="K47"/>
      <c r="L47"/>
      <c r="M47"/>
      <c r="N47"/>
      <c r="O47"/>
      <c r="P47"/>
      <c r="Q47"/>
      <c r="R47"/>
      <c r="S47"/>
      <c r="T47"/>
      <c r="U47"/>
      <c r="V47"/>
    </row>
    <row r="48" spans="2:23" x14ac:dyDescent="0.25">
      <c r="C48"/>
      <c r="D48"/>
      <c r="E48"/>
      <c r="F48"/>
      <c r="G48"/>
      <c r="H48"/>
      <c r="I48"/>
      <c r="J48"/>
      <c r="K48"/>
      <c r="L48"/>
      <c r="M48"/>
      <c r="N48"/>
      <c r="O48"/>
      <c r="P48"/>
      <c r="Q48"/>
      <c r="R48"/>
      <c r="S48"/>
      <c r="T48"/>
      <c r="U48"/>
      <c r="V48"/>
    </row>
    <row r="49" spans="2:23" x14ac:dyDescent="0.25">
      <c r="C49"/>
      <c r="D49"/>
      <c r="E49"/>
      <c r="I49"/>
      <c r="J49"/>
      <c r="K49"/>
      <c r="L49"/>
    </row>
    <row r="50" spans="2:23" x14ac:dyDescent="0.25">
      <c r="B50" s="74"/>
      <c r="C50" s="74"/>
      <c r="D50" s="75"/>
      <c r="E50" s="75"/>
      <c r="F50" s="74"/>
      <c r="G50" s="74"/>
      <c r="H50" s="74"/>
      <c r="I50" s="75"/>
      <c r="J50" s="75"/>
      <c r="K50" s="74"/>
      <c r="L50" s="74"/>
      <c r="M50" s="74"/>
      <c r="N50" s="74"/>
      <c r="O50" s="74"/>
      <c r="P50" s="74"/>
      <c r="Q50" s="74"/>
      <c r="R50" s="74"/>
      <c r="S50" s="74"/>
      <c r="T50" s="74"/>
      <c r="U50" s="74"/>
      <c r="V50" s="74"/>
      <c r="W50" s="74"/>
    </row>
    <row r="51" spans="2:23" s="74" customFormat="1" x14ac:dyDescent="0.25">
      <c r="B51"/>
      <c r="C51"/>
      <c r="D51"/>
      <c r="E51"/>
      <c r="F51" s="1"/>
      <c r="G51" s="2"/>
      <c r="H51" s="2"/>
      <c r="I51" s="11"/>
      <c r="J51" s="11"/>
      <c r="K51"/>
      <c r="L51"/>
      <c r="M51" s="1"/>
      <c r="N51" s="47"/>
      <c r="O51" s="1"/>
      <c r="P51" s="47"/>
      <c r="Q51" s="1"/>
      <c r="R51" s="47"/>
      <c r="S51" s="47"/>
      <c r="T51" s="47"/>
      <c r="U51" s="47"/>
      <c r="V51" s="47"/>
      <c r="W51"/>
    </row>
    <row r="52" spans="2:23" x14ac:dyDescent="0.25">
      <c r="B52" s="76"/>
      <c r="C52" s="76"/>
      <c r="D52" s="76"/>
      <c r="E52" s="76"/>
      <c r="F52" s="76"/>
      <c r="G52" s="76"/>
      <c r="H52" s="76"/>
      <c r="I52" s="77"/>
      <c r="J52" s="77"/>
      <c r="K52" s="76"/>
      <c r="L52" s="76"/>
      <c r="M52" s="76"/>
      <c r="N52" s="76"/>
      <c r="O52" s="76"/>
      <c r="P52" s="76"/>
      <c r="Q52" s="76"/>
      <c r="R52" s="76"/>
      <c r="S52" s="76"/>
      <c r="T52" s="76"/>
      <c r="U52" s="76"/>
      <c r="V52" s="76"/>
      <c r="W52" s="76"/>
    </row>
    <row r="53" spans="2:23" s="76" customFormat="1" x14ac:dyDescent="0.25">
      <c r="B53"/>
      <c r="C53"/>
      <c r="D53"/>
      <c r="E53"/>
      <c r="F53" s="1"/>
      <c r="G53" s="2"/>
      <c r="H53" s="2"/>
      <c r="I53"/>
      <c r="J53"/>
      <c r="K53"/>
      <c r="L53"/>
      <c r="M53" s="1"/>
      <c r="N53" s="47"/>
      <c r="O53" s="1"/>
      <c r="P53" s="47"/>
      <c r="Q53" s="1"/>
      <c r="R53" s="47"/>
      <c r="S53" s="47"/>
      <c r="T53" s="47"/>
      <c r="U53" s="47"/>
      <c r="V53" s="47"/>
      <c r="W53"/>
    </row>
    <row r="54" spans="2:23" x14ac:dyDescent="0.25">
      <c r="B54" s="47"/>
      <c r="C54" s="3"/>
      <c r="D54" s="3"/>
      <c r="E54" s="47"/>
      <c r="F54" s="47"/>
      <c r="G54" s="47"/>
      <c r="H54" s="47"/>
      <c r="I54" s="47"/>
      <c r="J54" s="47"/>
      <c r="K54" s="47"/>
      <c r="L54" s="47"/>
      <c r="M54" s="47"/>
      <c r="O54" s="47"/>
      <c r="Q54" s="47"/>
      <c r="W54" s="47"/>
    </row>
    <row r="55" spans="2:23" s="47" customFormat="1" x14ac:dyDescent="0.25">
      <c r="B55"/>
      <c r="C55"/>
      <c r="D55"/>
      <c r="E55"/>
      <c r="F55"/>
      <c r="G55"/>
      <c r="H55"/>
      <c r="I55"/>
      <c r="J55"/>
      <c r="K55"/>
      <c r="L55"/>
      <c r="M55"/>
      <c r="N55"/>
      <c r="O55"/>
      <c r="P55"/>
      <c r="Q55"/>
      <c r="R55"/>
      <c r="S55"/>
      <c r="T55"/>
      <c r="U55"/>
      <c r="V55"/>
      <c r="W55"/>
    </row>
    <row r="56" spans="2:23" x14ac:dyDescent="0.25">
      <c r="C56"/>
      <c r="D56"/>
      <c r="E56"/>
      <c r="F56"/>
      <c r="G56"/>
      <c r="H56"/>
      <c r="I56"/>
      <c r="J56"/>
      <c r="K56"/>
      <c r="L56"/>
      <c r="M56"/>
      <c r="N56"/>
      <c r="O56"/>
      <c r="P56"/>
      <c r="Q56"/>
      <c r="R56"/>
      <c r="S56"/>
      <c r="T56"/>
      <c r="U56"/>
      <c r="V56"/>
    </row>
    <row r="57" spans="2:23" x14ac:dyDescent="0.25">
      <c r="C57"/>
      <c r="D57"/>
      <c r="E57"/>
    </row>
    <row r="58" spans="2:23" ht="15.75" x14ac:dyDescent="0.25">
      <c r="C58" s="9"/>
      <c r="D58" s="9"/>
      <c r="E58" s="9"/>
    </row>
    <row r="59" spans="2:23" x14ac:dyDescent="0.25">
      <c r="B59" s="11"/>
      <c r="C59" s="11"/>
      <c r="D59" s="11"/>
      <c r="E59" s="11"/>
      <c r="F59" s="11"/>
      <c r="G59" s="11"/>
      <c r="H59" s="11"/>
      <c r="I59" s="11"/>
      <c r="J59" s="11"/>
      <c r="K59" s="11"/>
      <c r="L59" s="11"/>
      <c r="M59" s="11"/>
      <c r="N59" s="11"/>
      <c r="O59" s="11"/>
      <c r="P59" s="11"/>
      <c r="Q59" s="11"/>
      <c r="R59" s="11"/>
      <c r="S59" s="11"/>
      <c r="T59" s="11"/>
      <c r="U59" s="11"/>
      <c r="V59" s="11"/>
      <c r="W59" s="11"/>
    </row>
    <row r="60" spans="2:23" s="11" customFormat="1" ht="12.75" x14ac:dyDescent="0.2"/>
    <row r="61" spans="2:23" s="11" customFormat="1" x14ac:dyDescent="0.25">
      <c r="B61" s="74"/>
      <c r="C61" s="74"/>
      <c r="D61" s="75"/>
      <c r="E61" s="75"/>
      <c r="F61" s="74"/>
      <c r="G61" s="74"/>
      <c r="H61" s="74"/>
      <c r="I61" s="74"/>
      <c r="J61" s="74"/>
      <c r="K61" s="74"/>
      <c r="L61" s="74"/>
      <c r="M61" s="74"/>
      <c r="N61" s="74"/>
      <c r="O61" s="74"/>
      <c r="P61" s="74"/>
      <c r="Q61" s="74"/>
      <c r="R61" s="74"/>
      <c r="S61" s="74"/>
      <c r="T61" s="74"/>
      <c r="U61" s="74"/>
      <c r="V61" s="74"/>
      <c r="W61" s="74"/>
    </row>
    <row r="62" spans="2:23" s="74" customFormat="1" x14ac:dyDescent="0.25">
      <c r="B62"/>
      <c r="C62"/>
      <c r="D62"/>
      <c r="E62"/>
      <c r="F62" s="1"/>
      <c r="G62" s="2"/>
      <c r="H62" s="2"/>
      <c r="I62" s="1"/>
      <c r="J62" s="1"/>
      <c r="K62" s="1"/>
      <c r="L62" s="1"/>
      <c r="M62" s="1"/>
      <c r="N62" s="47"/>
      <c r="O62" s="1"/>
      <c r="P62" s="47"/>
      <c r="Q62" s="1"/>
      <c r="R62" s="47"/>
      <c r="S62" s="47"/>
      <c r="T62" s="47"/>
      <c r="U62" s="47"/>
      <c r="V62" s="47"/>
      <c r="W62"/>
    </row>
    <row r="63" spans="2:23" x14ac:dyDescent="0.25">
      <c r="B63" s="76"/>
      <c r="C63" s="76"/>
      <c r="D63" s="76"/>
      <c r="E63" s="76"/>
      <c r="F63" s="76"/>
      <c r="G63" s="76"/>
      <c r="H63" s="76"/>
      <c r="I63" s="76"/>
      <c r="J63" s="76"/>
      <c r="K63" s="76"/>
      <c r="L63" s="76"/>
      <c r="M63" s="76"/>
      <c r="N63" s="76"/>
      <c r="O63" s="76"/>
      <c r="P63" s="76"/>
      <c r="Q63" s="76"/>
      <c r="R63" s="76"/>
      <c r="S63" s="76"/>
      <c r="T63" s="76"/>
      <c r="U63" s="76"/>
      <c r="V63" s="76"/>
      <c r="W63" s="76"/>
    </row>
    <row r="64" spans="2:23" s="76" customFormat="1" x14ac:dyDescent="0.25">
      <c r="B64"/>
      <c r="C64"/>
      <c r="D64"/>
      <c r="E64"/>
      <c r="F64" s="1"/>
      <c r="G64" s="2"/>
      <c r="H64" s="2"/>
      <c r="I64" s="1"/>
      <c r="J64" s="1"/>
      <c r="K64" s="1"/>
      <c r="L64" s="1"/>
      <c r="M64" s="1"/>
      <c r="N64" s="47"/>
      <c r="O64" s="1"/>
      <c r="P64" s="47"/>
      <c r="Q64" s="1"/>
      <c r="R64" s="47"/>
      <c r="S64" s="47"/>
      <c r="T64" s="47"/>
      <c r="U64" s="47"/>
      <c r="V64" s="47"/>
      <c r="W64"/>
    </row>
    <row r="65" spans="1:23" x14ac:dyDescent="0.25">
      <c r="B65" s="47"/>
      <c r="C65" s="3"/>
      <c r="D65" s="3"/>
      <c r="G65" s="1"/>
      <c r="H65" s="1"/>
      <c r="W65" s="1"/>
    </row>
    <row r="66" spans="1:23" s="1" customFormat="1" x14ac:dyDescent="0.25">
      <c r="A66" s="47"/>
      <c r="B66"/>
      <c r="C66" s="3"/>
      <c r="D66" s="3"/>
      <c r="E66" s="3"/>
      <c r="G66" s="2"/>
      <c r="H66" s="2"/>
      <c r="N66" s="47"/>
      <c r="P66" s="47"/>
      <c r="R66" s="47"/>
      <c r="S66" s="47"/>
      <c r="T66" s="47"/>
      <c r="U66" s="47"/>
      <c r="V66" s="47"/>
      <c r="W66"/>
    </row>
    <row r="67" spans="1:23" x14ac:dyDescent="0.25">
      <c r="C67" s="3"/>
      <c r="D67" s="3"/>
    </row>
  </sheetData>
  <sheetProtection formatColumns="0" formatRows="0" insertRows="0"/>
  <mergeCells count="34">
    <mergeCell ref="T13:T14"/>
    <mergeCell ref="K41:O41"/>
    <mergeCell ref="P13:P14"/>
    <mergeCell ref="U13:U14"/>
    <mergeCell ref="N13:N14"/>
    <mergeCell ref="R37:T37"/>
    <mergeCell ref="R38:T38"/>
    <mergeCell ref="R40:T40"/>
    <mergeCell ref="R39:T39"/>
    <mergeCell ref="K37:O37"/>
    <mergeCell ref="E38:I38"/>
    <mergeCell ref="E41:I41"/>
    <mergeCell ref="K42:O42"/>
    <mergeCell ref="K39:O39"/>
    <mergeCell ref="K40:O40"/>
    <mergeCell ref="E39:I39"/>
    <mergeCell ref="K38:O38"/>
    <mergeCell ref="E40:I40"/>
    <mergeCell ref="I10:J10"/>
    <mergeCell ref="R41:T41"/>
    <mergeCell ref="R42:T42"/>
    <mergeCell ref="B6:W6"/>
    <mergeCell ref="B7:W7"/>
    <mergeCell ref="B8:W8"/>
    <mergeCell ref="V13:V14"/>
    <mergeCell ref="C13:K13"/>
    <mergeCell ref="L13:L14"/>
    <mergeCell ref="M13:M14"/>
    <mergeCell ref="O13:O14"/>
    <mergeCell ref="Q13:Q14"/>
    <mergeCell ref="R13:R14"/>
    <mergeCell ref="S13:S14"/>
    <mergeCell ref="E37:I37"/>
    <mergeCell ref="E42:I42"/>
  </mergeCells>
  <printOptions horizontalCentered="1"/>
  <pageMargins left="0" right="0" top="0.15748031496062992" bottom="0.19685039370078741" header="0.11811023622047245" footer="0.11811023622047245"/>
  <pageSetup paperSize="5" scale="70" orientation="landscape" r:id="rId1"/>
  <headerFooter>
    <oddFooter>&amp;R&amp;P/&amp;N  &amp;D  &amp;T</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21"/>
  <sheetViews>
    <sheetView showGridLines="0" zoomScaleNormal="100" zoomScaleSheetLayoutView="80" workbookViewId="0">
      <selection activeCell="I20" sqref="I20"/>
    </sheetView>
  </sheetViews>
  <sheetFormatPr baseColWidth="10" defaultRowHeight="12.75" x14ac:dyDescent="0.2"/>
  <cols>
    <col min="1" max="1" width="3.42578125" style="43" customWidth="1"/>
    <col min="2" max="2" width="1.5703125" style="43" customWidth="1"/>
    <col min="3" max="4" width="10.85546875" style="43" customWidth="1"/>
    <col min="5" max="5" width="10" style="43" customWidth="1"/>
    <col min="6" max="6" width="26" style="72" customWidth="1"/>
    <col min="7" max="7" width="15.85546875" style="79" customWidth="1"/>
    <col min="8" max="8" width="17.7109375" style="79" customWidth="1"/>
    <col min="9" max="9" width="15" style="79" customWidth="1"/>
    <col min="10" max="10" width="16.7109375" style="79" customWidth="1"/>
    <col min="11" max="11" width="14" style="79" bestFit="1" customWidth="1"/>
    <col min="12" max="12" width="17.7109375" style="79" customWidth="1"/>
    <col min="13" max="13" width="11" style="79" customWidth="1"/>
    <col min="14" max="14" width="12.85546875" style="43" customWidth="1"/>
    <col min="15" max="15" width="2" style="43" customWidth="1"/>
    <col min="16" max="16" width="16.5703125" style="43" customWidth="1"/>
    <col min="17" max="17" width="18.42578125" style="43" hidden="1" customWidth="1"/>
    <col min="18" max="19" width="11.42578125" style="43" hidden="1" customWidth="1"/>
    <col min="20" max="20" width="0" style="43" hidden="1" customWidth="1"/>
    <col min="21" max="247" width="11.42578125" style="43"/>
    <col min="248" max="248" width="15" style="43" customWidth="1"/>
    <col min="249" max="249" width="12.140625" style="43" customWidth="1"/>
    <col min="250" max="250" width="15" style="43" customWidth="1"/>
    <col min="251" max="251" width="17" style="43" customWidth="1"/>
    <col min="252" max="252" width="19.7109375" style="43" customWidth="1"/>
    <col min="253" max="253" width="13" style="43" customWidth="1"/>
    <col min="254" max="254" width="12.42578125" style="43" customWidth="1"/>
    <col min="255" max="255" width="15.28515625" style="43" bestFit="1" customWidth="1"/>
    <col min="256" max="503" width="11.42578125" style="43"/>
    <col min="504" max="504" width="15" style="43" customWidth="1"/>
    <col min="505" max="505" width="12.140625" style="43" customWidth="1"/>
    <col min="506" max="506" width="15" style="43" customWidth="1"/>
    <col min="507" max="507" width="17" style="43" customWidth="1"/>
    <col min="508" max="508" width="19.7109375" style="43" customWidth="1"/>
    <col min="509" max="509" width="13" style="43" customWidth="1"/>
    <col min="510" max="510" width="12.42578125" style="43" customWidth="1"/>
    <col min="511" max="511" width="15.28515625" style="43" bestFit="1" customWidth="1"/>
    <col min="512" max="759" width="11.42578125" style="43"/>
    <col min="760" max="760" width="15" style="43" customWidth="1"/>
    <col min="761" max="761" width="12.140625" style="43" customWidth="1"/>
    <col min="762" max="762" width="15" style="43" customWidth="1"/>
    <col min="763" max="763" width="17" style="43" customWidth="1"/>
    <col min="764" max="764" width="19.7109375" style="43" customWidth="1"/>
    <col min="765" max="765" width="13" style="43" customWidth="1"/>
    <col min="766" max="766" width="12.42578125" style="43" customWidth="1"/>
    <col min="767" max="767" width="15.28515625" style="43" bestFit="1" customWidth="1"/>
    <col min="768" max="1015" width="11.42578125" style="43"/>
    <col min="1016" max="1016" width="15" style="43" customWidth="1"/>
    <col min="1017" max="1017" width="12.140625" style="43" customWidth="1"/>
    <col min="1018" max="1018" width="15" style="43" customWidth="1"/>
    <col min="1019" max="1019" width="17" style="43" customWidth="1"/>
    <col min="1020" max="1020" width="19.7109375" style="43" customWidth="1"/>
    <col min="1021" max="1021" width="13" style="43" customWidth="1"/>
    <col min="1022" max="1022" width="12.42578125" style="43" customWidth="1"/>
    <col min="1023" max="1023" width="15.28515625" style="43" bestFit="1" customWidth="1"/>
    <col min="1024" max="1271" width="11.42578125" style="43"/>
    <col min="1272" max="1272" width="15" style="43" customWidth="1"/>
    <col min="1273" max="1273" width="12.140625" style="43" customWidth="1"/>
    <col min="1274" max="1274" width="15" style="43" customWidth="1"/>
    <col min="1275" max="1275" width="17" style="43" customWidth="1"/>
    <col min="1276" max="1276" width="19.7109375" style="43" customWidth="1"/>
    <col min="1277" max="1277" width="13" style="43" customWidth="1"/>
    <col min="1278" max="1278" width="12.42578125" style="43" customWidth="1"/>
    <col min="1279" max="1279" width="15.28515625" style="43" bestFit="1" customWidth="1"/>
    <col min="1280" max="1527" width="11.42578125" style="43"/>
    <col min="1528" max="1528" width="15" style="43" customWidth="1"/>
    <col min="1529" max="1529" width="12.140625" style="43" customWidth="1"/>
    <col min="1530" max="1530" width="15" style="43" customWidth="1"/>
    <col min="1531" max="1531" width="17" style="43" customWidth="1"/>
    <col min="1532" max="1532" width="19.7109375" style="43" customWidth="1"/>
    <col min="1533" max="1533" width="13" style="43" customWidth="1"/>
    <col min="1534" max="1534" width="12.42578125" style="43" customWidth="1"/>
    <col min="1535" max="1535" width="15.28515625" style="43" bestFit="1" customWidth="1"/>
    <col min="1536" max="1783" width="11.42578125" style="43"/>
    <col min="1784" max="1784" width="15" style="43" customWidth="1"/>
    <col min="1785" max="1785" width="12.140625" style="43" customWidth="1"/>
    <col min="1786" max="1786" width="15" style="43" customWidth="1"/>
    <col min="1787" max="1787" width="17" style="43" customWidth="1"/>
    <col min="1788" max="1788" width="19.7109375" style="43" customWidth="1"/>
    <col min="1789" max="1789" width="13" style="43" customWidth="1"/>
    <col min="1790" max="1790" width="12.42578125" style="43" customWidth="1"/>
    <col min="1791" max="1791" width="15.28515625" style="43" bestFit="1" customWidth="1"/>
    <col min="1792" max="2039" width="11.42578125" style="43"/>
    <col min="2040" max="2040" width="15" style="43" customWidth="1"/>
    <col min="2041" max="2041" width="12.140625" style="43" customWidth="1"/>
    <col min="2042" max="2042" width="15" style="43" customWidth="1"/>
    <col min="2043" max="2043" width="17" style="43" customWidth="1"/>
    <col min="2044" max="2044" width="19.7109375" style="43" customWidth="1"/>
    <col min="2045" max="2045" width="13" style="43" customWidth="1"/>
    <col min="2046" max="2046" width="12.42578125" style="43" customWidth="1"/>
    <col min="2047" max="2047" width="15.28515625" style="43" bestFit="1" customWidth="1"/>
    <col min="2048" max="2295" width="11.42578125" style="43"/>
    <col min="2296" max="2296" width="15" style="43" customWidth="1"/>
    <col min="2297" max="2297" width="12.140625" style="43" customWidth="1"/>
    <col min="2298" max="2298" width="15" style="43" customWidth="1"/>
    <col min="2299" max="2299" width="17" style="43" customWidth="1"/>
    <col min="2300" max="2300" width="19.7109375" style="43" customWidth="1"/>
    <col min="2301" max="2301" width="13" style="43" customWidth="1"/>
    <col min="2302" max="2302" width="12.42578125" style="43" customWidth="1"/>
    <col min="2303" max="2303" width="15.28515625" style="43" bestFit="1" customWidth="1"/>
    <col min="2304" max="2551" width="11.42578125" style="43"/>
    <col min="2552" max="2552" width="15" style="43" customWidth="1"/>
    <col min="2553" max="2553" width="12.140625" style="43" customWidth="1"/>
    <col min="2554" max="2554" width="15" style="43" customWidth="1"/>
    <col min="2555" max="2555" width="17" style="43" customWidth="1"/>
    <col min="2556" max="2556" width="19.7109375" style="43" customWidth="1"/>
    <col min="2557" max="2557" width="13" style="43" customWidth="1"/>
    <col min="2558" max="2558" width="12.42578125" style="43" customWidth="1"/>
    <col min="2559" max="2559" width="15.28515625" style="43" bestFit="1" customWidth="1"/>
    <col min="2560" max="2807" width="11.42578125" style="43"/>
    <col min="2808" max="2808" width="15" style="43" customWidth="1"/>
    <col min="2809" max="2809" width="12.140625" style="43" customWidth="1"/>
    <col min="2810" max="2810" width="15" style="43" customWidth="1"/>
    <col min="2811" max="2811" width="17" style="43" customWidth="1"/>
    <col min="2812" max="2812" width="19.7109375" style="43" customWidth="1"/>
    <col min="2813" max="2813" width="13" style="43" customWidth="1"/>
    <col min="2814" max="2814" width="12.42578125" style="43" customWidth="1"/>
    <col min="2815" max="2815" width="15.28515625" style="43" bestFit="1" customWidth="1"/>
    <col min="2816" max="3063" width="11.42578125" style="43"/>
    <col min="3064" max="3064" width="15" style="43" customWidth="1"/>
    <col min="3065" max="3065" width="12.140625" style="43" customWidth="1"/>
    <col min="3066" max="3066" width="15" style="43" customWidth="1"/>
    <col min="3067" max="3067" width="17" style="43" customWidth="1"/>
    <col min="3068" max="3068" width="19.7109375" style="43" customWidth="1"/>
    <col min="3069" max="3069" width="13" style="43" customWidth="1"/>
    <col min="3070" max="3070" width="12.42578125" style="43" customWidth="1"/>
    <col min="3071" max="3071" width="15.28515625" style="43" bestFit="1" customWidth="1"/>
    <col min="3072" max="3319" width="11.42578125" style="43"/>
    <col min="3320" max="3320" width="15" style="43" customWidth="1"/>
    <col min="3321" max="3321" width="12.140625" style="43" customWidth="1"/>
    <col min="3322" max="3322" width="15" style="43" customWidth="1"/>
    <col min="3323" max="3323" width="17" style="43" customWidth="1"/>
    <col min="3324" max="3324" width="19.7109375" style="43" customWidth="1"/>
    <col min="3325" max="3325" width="13" style="43" customWidth="1"/>
    <col min="3326" max="3326" width="12.42578125" style="43" customWidth="1"/>
    <col min="3327" max="3327" width="15.28515625" style="43" bestFit="1" customWidth="1"/>
    <col min="3328" max="3575" width="11.42578125" style="43"/>
    <col min="3576" max="3576" width="15" style="43" customWidth="1"/>
    <col min="3577" max="3577" width="12.140625" style="43" customWidth="1"/>
    <col min="3578" max="3578" width="15" style="43" customWidth="1"/>
    <col min="3579" max="3579" width="17" style="43" customWidth="1"/>
    <col min="3580" max="3580" width="19.7109375" style="43" customWidth="1"/>
    <col min="3581" max="3581" width="13" style="43" customWidth="1"/>
    <col min="3582" max="3582" width="12.42578125" style="43" customWidth="1"/>
    <col min="3583" max="3583" width="15.28515625" style="43" bestFit="1" customWidth="1"/>
    <col min="3584" max="3831" width="11.42578125" style="43"/>
    <col min="3832" max="3832" width="15" style="43" customWidth="1"/>
    <col min="3833" max="3833" width="12.140625" style="43" customWidth="1"/>
    <col min="3834" max="3834" width="15" style="43" customWidth="1"/>
    <col min="3835" max="3835" width="17" style="43" customWidth="1"/>
    <col min="3836" max="3836" width="19.7109375" style="43" customWidth="1"/>
    <col min="3837" max="3837" width="13" style="43" customWidth="1"/>
    <col min="3838" max="3838" width="12.42578125" style="43" customWidth="1"/>
    <col min="3839" max="3839" width="15.28515625" style="43" bestFit="1" customWidth="1"/>
    <col min="3840" max="4087" width="11.42578125" style="43"/>
    <col min="4088" max="4088" width="15" style="43" customWidth="1"/>
    <col min="4089" max="4089" width="12.140625" style="43" customWidth="1"/>
    <col min="4090" max="4090" width="15" style="43" customWidth="1"/>
    <col min="4091" max="4091" width="17" style="43" customWidth="1"/>
    <col min="4092" max="4092" width="19.7109375" style="43" customWidth="1"/>
    <col min="4093" max="4093" width="13" style="43" customWidth="1"/>
    <col min="4094" max="4094" width="12.42578125" style="43" customWidth="1"/>
    <col min="4095" max="4095" width="15.28515625" style="43" bestFit="1" customWidth="1"/>
    <col min="4096" max="4343" width="11.42578125" style="43"/>
    <col min="4344" max="4344" width="15" style="43" customWidth="1"/>
    <col min="4345" max="4345" width="12.140625" style="43" customWidth="1"/>
    <col min="4346" max="4346" width="15" style="43" customWidth="1"/>
    <col min="4347" max="4347" width="17" style="43" customWidth="1"/>
    <col min="4348" max="4348" width="19.7109375" style="43" customWidth="1"/>
    <col min="4349" max="4349" width="13" style="43" customWidth="1"/>
    <col min="4350" max="4350" width="12.42578125" style="43" customWidth="1"/>
    <col min="4351" max="4351" width="15.28515625" style="43" bestFit="1" customWidth="1"/>
    <col min="4352" max="4599" width="11.42578125" style="43"/>
    <col min="4600" max="4600" width="15" style="43" customWidth="1"/>
    <col min="4601" max="4601" width="12.140625" style="43" customWidth="1"/>
    <col min="4602" max="4602" width="15" style="43" customWidth="1"/>
    <col min="4603" max="4603" width="17" style="43" customWidth="1"/>
    <col min="4604" max="4604" width="19.7109375" style="43" customWidth="1"/>
    <col min="4605" max="4605" width="13" style="43" customWidth="1"/>
    <col min="4606" max="4606" width="12.42578125" style="43" customWidth="1"/>
    <col min="4607" max="4607" width="15.28515625" style="43" bestFit="1" customWidth="1"/>
    <col min="4608" max="4855" width="11.42578125" style="43"/>
    <col min="4856" max="4856" width="15" style="43" customWidth="1"/>
    <col min="4857" max="4857" width="12.140625" style="43" customWidth="1"/>
    <col min="4858" max="4858" width="15" style="43" customWidth="1"/>
    <col min="4859" max="4859" width="17" style="43" customWidth="1"/>
    <col min="4860" max="4860" width="19.7109375" style="43" customWidth="1"/>
    <col min="4861" max="4861" width="13" style="43" customWidth="1"/>
    <col min="4862" max="4862" width="12.42578125" style="43" customWidth="1"/>
    <col min="4863" max="4863" width="15.28515625" style="43" bestFit="1" customWidth="1"/>
    <col min="4864" max="5111" width="11.42578125" style="43"/>
    <col min="5112" max="5112" width="15" style="43" customWidth="1"/>
    <col min="5113" max="5113" width="12.140625" style="43" customWidth="1"/>
    <col min="5114" max="5114" width="15" style="43" customWidth="1"/>
    <col min="5115" max="5115" width="17" style="43" customWidth="1"/>
    <col min="5116" max="5116" width="19.7109375" style="43" customWidth="1"/>
    <col min="5117" max="5117" width="13" style="43" customWidth="1"/>
    <col min="5118" max="5118" width="12.42578125" style="43" customWidth="1"/>
    <col min="5119" max="5119" width="15.28515625" style="43" bestFit="1" customWidth="1"/>
    <col min="5120" max="5367" width="11.42578125" style="43"/>
    <col min="5368" max="5368" width="15" style="43" customWidth="1"/>
    <col min="5369" max="5369" width="12.140625" style="43" customWidth="1"/>
    <col min="5370" max="5370" width="15" style="43" customWidth="1"/>
    <col min="5371" max="5371" width="17" style="43" customWidth="1"/>
    <col min="5372" max="5372" width="19.7109375" style="43" customWidth="1"/>
    <col min="5373" max="5373" width="13" style="43" customWidth="1"/>
    <col min="5374" max="5374" width="12.42578125" style="43" customWidth="1"/>
    <col min="5375" max="5375" width="15.28515625" style="43" bestFit="1" customWidth="1"/>
    <col min="5376" max="5623" width="11.42578125" style="43"/>
    <col min="5624" max="5624" width="15" style="43" customWidth="1"/>
    <col min="5625" max="5625" width="12.140625" style="43" customWidth="1"/>
    <col min="5626" max="5626" width="15" style="43" customWidth="1"/>
    <col min="5627" max="5627" width="17" style="43" customWidth="1"/>
    <col min="5628" max="5628" width="19.7109375" style="43" customWidth="1"/>
    <col min="5629" max="5629" width="13" style="43" customWidth="1"/>
    <col min="5630" max="5630" width="12.42578125" style="43" customWidth="1"/>
    <col min="5631" max="5631" width="15.28515625" style="43" bestFit="1" customWidth="1"/>
    <col min="5632" max="5879" width="11.42578125" style="43"/>
    <col min="5880" max="5880" width="15" style="43" customWidth="1"/>
    <col min="5881" max="5881" width="12.140625" style="43" customWidth="1"/>
    <col min="5882" max="5882" width="15" style="43" customWidth="1"/>
    <col min="5883" max="5883" width="17" style="43" customWidth="1"/>
    <col min="5884" max="5884" width="19.7109375" style="43" customWidth="1"/>
    <col min="5885" max="5885" width="13" style="43" customWidth="1"/>
    <col min="5886" max="5886" width="12.42578125" style="43" customWidth="1"/>
    <col min="5887" max="5887" width="15.28515625" style="43" bestFit="1" customWidth="1"/>
    <col min="5888" max="6135" width="11.42578125" style="43"/>
    <col min="6136" max="6136" width="15" style="43" customWidth="1"/>
    <col min="6137" max="6137" width="12.140625" style="43" customWidth="1"/>
    <col min="6138" max="6138" width="15" style="43" customWidth="1"/>
    <col min="6139" max="6139" width="17" style="43" customWidth="1"/>
    <col min="6140" max="6140" width="19.7109375" style="43" customWidth="1"/>
    <col min="6141" max="6141" width="13" style="43" customWidth="1"/>
    <col min="6142" max="6142" width="12.42578125" style="43" customWidth="1"/>
    <col min="6143" max="6143" width="15.28515625" style="43" bestFit="1" customWidth="1"/>
    <col min="6144" max="6391" width="11.42578125" style="43"/>
    <col min="6392" max="6392" width="15" style="43" customWidth="1"/>
    <col min="6393" max="6393" width="12.140625" style="43" customWidth="1"/>
    <col min="6394" max="6394" width="15" style="43" customWidth="1"/>
    <col min="6395" max="6395" width="17" style="43" customWidth="1"/>
    <col min="6396" max="6396" width="19.7109375" style="43" customWidth="1"/>
    <col min="6397" max="6397" width="13" style="43" customWidth="1"/>
    <col min="6398" max="6398" width="12.42578125" style="43" customWidth="1"/>
    <col min="6399" max="6399" width="15.28515625" style="43" bestFit="1" customWidth="1"/>
    <col min="6400" max="6647" width="11.42578125" style="43"/>
    <col min="6648" max="6648" width="15" style="43" customWidth="1"/>
    <col min="6649" max="6649" width="12.140625" style="43" customWidth="1"/>
    <col min="6650" max="6650" width="15" style="43" customWidth="1"/>
    <col min="6651" max="6651" width="17" style="43" customWidth="1"/>
    <col min="6652" max="6652" width="19.7109375" style="43" customWidth="1"/>
    <col min="6653" max="6653" width="13" style="43" customWidth="1"/>
    <col min="6654" max="6654" width="12.42578125" style="43" customWidth="1"/>
    <col min="6655" max="6655" width="15.28515625" style="43" bestFit="1" customWidth="1"/>
    <col min="6656" max="6903" width="11.42578125" style="43"/>
    <col min="6904" max="6904" width="15" style="43" customWidth="1"/>
    <col min="6905" max="6905" width="12.140625" style="43" customWidth="1"/>
    <col min="6906" max="6906" width="15" style="43" customWidth="1"/>
    <col min="6907" max="6907" width="17" style="43" customWidth="1"/>
    <col min="6908" max="6908" width="19.7109375" style="43" customWidth="1"/>
    <col min="6909" max="6909" width="13" style="43" customWidth="1"/>
    <col min="6910" max="6910" width="12.42578125" style="43" customWidth="1"/>
    <col min="6911" max="6911" width="15.28515625" style="43" bestFit="1" customWidth="1"/>
    <col min="6912" max="7159" width="11.42578125" style="43"/>
    <col min="7160" max="7160" width="15" style="43" customWidth="1"/>
    <col min="7161" max="7161" width="12.140625" style="43" customWidth="1"/>
    <col min="7162" max="7162" width="15" style="43" customWidth="1"/>
    <col min="7163" max="7163" width="17" style="43" customWidth="1"/>
    <col min="7164" max="7164" width="19.7109375" style="43" customWidth="1"/>
    <col min="7165" max="7165" width="13" style="43" customWidth="1"/>
    <col min="7166" max="7166" width="12.42578125" style="43" customWidth="1"/>
    <col min="7167" max="7167" width="15.28515625" style="43" bestFit="1" customWidth="1"/>
    <col min="7168" max="7415" width="11.42578125" style="43"/>
    <col min="7416" max="7416" width="15" style="43" customWidth="1"/>
    <col min="7417" max="7417" width="12.140625" style="43" customWidth="1"/>
    <col min="7418" max="7418" width="15" style="43" customWidth="1"/>
    <col min="7419" max="7419" width="17" style="43" customWidth="1"/>
    <col min="7420" max="7420" width="19.7109375" style="43" customWidth="1"/>
    <col min="7421" max="7421" width="13" style="43" customWidth="1"/>
    <col min="7422" max="7422" width="12.42578125" style="43" customWidth="1"/>
    <col min="7423" max="7423" width="15.28515625" style="43" bestFit="1" customWidth="1"/>
    <col min="7424" max="7671" width="11.42578125" style="43"/>
    <col min="7672" max="7672" width="15" style="43" customWidth="1"/>
    <col min="7673" max="7673" width="12.140625" style="43" customWidth="1"/>
    <col min="7674" max="7674" width="15" style="43" customWidth="1"/>
    <col min="7675" max="7675" width="17" style="43" customWidth="1"/>
    <col min="7676" max="7676" width="19.7109375" style="43" customWidth="1"/>
    <col min="7677" max="7677" width="13" style="43" customWidth="1"/>
    <col min="7678" max="7678" width="12.42578125" style="43" customWidth="1"/>
    <col min="7679" max="7679" width="15.28515625" style="43" bestFit="1" customWidth="1"/>
    <col min="7680" max="7927" width="11.42578125" style="43"/>
    <col min="7928" max="7928" width="15" style="43" customWidth="1"/>
    <col min="7929" max="7929" width="12.140625" style="43" customWidth="1"/>
    <col min="7930" max="7930" width="15" style="43" customWidth="1"/>
    <col min="7931" max="7931" width="17" style="43" customWidth="1"/>
    <col min="7932" max="7932" width="19.7109375" style="43" customWidth="1"/>
    <col min="7933" max="7933" width="13" style="43" customWidth="1"/>
    <col min="7934" max="7934" width="12.42578125" style="43" customWidth="1"/>
    <col min="7935" max="7935" width="15.28515625" style="43" bestFit="1" customWidth="1"/>
    <col min="7936" max="8183" width="11.42578125" style="43"/>
    <col min="8184" max="8184" width="15" style="43" customWidth="1"/>
    <col min="8185" max="8185" width="12.140625" style="43" customWidth="1"/>
    <col min="8186" max="8186" width="15" style="43" customWidth="1"/>
    <col min="8187" max="8187" width="17" style="43" customWidth="1"/>
    <col min="8188" max="8188" width="19.7109375" style="43" customWidth="1"/>
    <col min="8189" max="8189" width="13" style="43" customWidth="1"/>
    <col min="8190" max="8190" width="12.42578125" style="43" customWidth="1"/>
    <col min="8191" max="8191" width="15.28515625" style="43" bestFit="1" customWidth="1"/>
    <col min="8192" max="8439" width="11.42578125" style="43"/>
    <col min="8440" max="8440" width="15" style="43" customWidth="1"/>
    <col min="8441" max="8441" width="12.140625" style="43" customWidth="1"/>
    <col min="8442" max="8442" width="15" style="43" customWidth="1"/>
    <col min="8443" max="8443" width="17" style="43" customWidth="1"/>
    <col min="8444" max="8444" width="19.7109375" style="43" customWidth="1"/>
    <col min="8445" max="8445" width="13" style="43" customWidth="1"/>
    <col min="8446" max="8446" width="12.42578125" style="43" customWidth="1"/>
    <col min="8447" max="8447" width="15.28515625" style="43" bestFit="1" customWidth="1"/>
    <col min="8448" max="8695" width="11.42578125" style="43"/>
    <col min="8696" max="8696" width="15" style="43" customWidth="1"/>
    <col min="8697" max="8697" width="12.140625" style="43" customWidth="1"/>
    <col min="8698" max="8698" width="15" style="43" customWidth="1"/>
    <col min="8699" max="8699" width="17" style="43" customWidth="1"/>
    <col min="8700" max="8700" width="19.7109375" style="43" customWidth="1"/>
    <col min="8701" max="8701" width="13" style="43" customWidth="1"/>
    <col min="8702" max="8702" width="12.42578125" style="43" customWidth="1"/>
    <col min="8703" max="8703" width="15.28515625" style="43" bestFit="1" customWidth="1"/>
    <col min="8704" max="8951" width="11.42578125" style="43"/>
    <col min="8952" max="8952" width="15" style="43" customWidth="1"/>
    <col min="8953" max="8953" width="12.140625" style="43" customWidth="1"/>
    <col min="8954" max="8954" width="15" style="43" customWidth="1"/>
    <col min="8955" max="8955" width="17" style="43" customWidth="1"/>
    <col min="8956" max="8956" width="19.7109375" style="43" customWidth="1"/>
    <col min="8957" max="8957" width="13" style="43" customWidth="1"/>
    <col min="8958" max="8958" width="12.42578125" style="43" customWidth="1"/>
    <col min="8959" max="8959" width="15.28515625" style="43" bestFit="1" customWidth="1"/>
    <col min="8960" max="9207" width="11.42578125" style="43"/>
    <col min="9208" max="9208" width="15" style="43" customWidth="1"/>
    <col min="9209" max="9209" width="12.140625" style="43" customWidth="1"/>
    <col min="9210" max="9210" width="15" style="43" customWidth="1"/>
    <col min="9211" max="9211" width="17" style="43" customWidth="1"/>
    <col min="9212" max="9212" width="19.7109375" style="43" customWidth="1"/>
    <col min="9213" max="9213" width="13" style="43" customWidth="1"/>
    <col min="9214" max="9214" width="12.42578125" style="43" customWidth="1"/>
    <col min="9215" max="9215" width="15.28515625" style="43" bestFit="1" customWidth="1"/>
    <col min="9216" max="9463" width="11.42578125" style="43"/>
    <col min="9464" max="9464" width="15" style="43" customWidth="1"/>
    <col min="9465" max="9465" width="12.140625" style="43" customWidth="1"/>
    <col min="9466" max="9466" width="15" style="43" customWidth="1"/>
    <col min="9467" max="9467" width="17" style="43" customWidth="1"/>
    <col min="9468" max="9468" width="19.7109375" style="43" customWidth="1"/>
    <col min="9469" max="9469" width="13" style="43" customWidth="1"/>
    <col min="9470" max="9470" width="12.42578125" style="43" customWidth="1"/>
    <col min="9471" max="9471" width="15.28515625" style="43" bestFit="1" customWidth="1"/>
    <col min="9472" max="9719" width="11.42578125" style="43"/>
    <col min="9720" max="9720" width="15" style="43" customWidth="1"/>
    <col min="9721" max="9721" width="12.140625" style="43" customWidth="1"/>
    <col min="9722" max="9722" width="15" style="43" customWidth="1"/>
    <col min="9723" max="9723" width="17" style="43" customWidth="1"/>
    <col min="9724" max="9724" width="19.7109375" style="43" customWidth="1"/>
    <col min="9725" max="9725" width="13" style="43" customWidth="1"/>
    <col min="9726" max="9726" width="12.42578125" style="43" customWidth="1"/>
    <col min="9727" max="9727" width="15.28515625" style="43" bestFit="1" customWidth="1"/>
    <col min="9728" max="9975" width="11.42578125" style="43"/>
    <col min="9976" max="9976" width="15" style="43" customWidth="1"/>
    <col min="9977" max="9977" width="12.140625" style="43" customWidth="1"/>
    <col min="9978" max="9978" width="15" style="43" customWidth="1"/>
    <col min="9979" max="9979" width="17" style="43" customWidth="1"/>
    <col min="9980" max="9980" width="19.7109375" style="43" customWidth="1"/>
    <col min="9981" max="9981" width="13" style="43" customWidth="1"/>
    <col min="9982" max="9982" width="12.42578125" style="43" customWidth="1"/>
    <col min="9983" max="9983" width="15.28515625" style="43" bestFit="1" customWidth="1"/>
    <col min="9984" max="10231" width="11.42578125" style="43"/>
    <col min="10232" max="10232" width="15" style="43" customWidth="1"/>
    <col min="10233" max="10233" width="12.140625" style="43" customWidth="1"/>
    <col min="10234" max="10234" width="15" style="43" customWidth="1"/>
    <col min="10235" max="10235" width="17" style="43" customWidth="1"/>
    <col min="10236" max="10236" width="19.7109375" style="43" customWidth="1"/>
    <col min="10237" max="10237" width="13" style="43" customWidth="1"/>
    <col min="10238" max="10238" width="12.42578125" style="43" customWidth="1"/>
    <col min="10239" max="10239" width="15.28515625" style="43" bestFit="1" customWidth="1"/>
    <col min="10240" max="10487" width="11.42578125" style="43"/>
    <col min="10488" max="10488" width="15" style="43" customWidth="1"/>
    <col min="10489" max="10489" width="12.140625" style="43" customWidth="1"/>
    <col min="10490" max="10490" width="15" style="43" customWidth="1"/>
    <col min="10491" max="10491" width="17" style="43" customWidth="1"/>
    <col min="10492" max="10492" width="19.7109375" style="43" customWidth="1"/>
    <col min="10493" max="10493" width="13" style="43" customWidth="1"/>
    <col min="10494" max="10494" width="12.42578125" style="43" customWidth="1"/>
    <col min="10495" max="10495" width="15.28515625" style="43" bestFit="1" customWidth="1"/>
    <col min="10496" max="10743" width="11.42578125" style="43"/>
    <col min="10744" max="10744" width="15" style="43" customWidth="1"/>
    <col min="10745" max="10745" width="12.140625" style="43" customWidth="1"/>
    <col min="10746" max="10746" width="15" style="43" customWidth="1"/>
    <col min="10747" max="10747" width="17" style="43" customWidth="1"/>
    <col min="10748" max="10748" width="19.7109375" style="43" customWidth="1"/>
    <col min="10749" max="10749" width="13" style="43" customWidth="1"/>
    <col min="10750" max="10750" width="12.42578125" style="43" customWidth="1"/>
    <col min="10751" max="10751" width="15.28515625" style="43" bestFit="1" customWidth="1"/>
    <col min="10752" max="10999" width="11.42578125" style="43"/>
    <col min="11000" max="11000" width="15" style="43" customWidth="1"/>
    <col min="11001" max="11001" width="12.140625" style="43" customWidth="1"/>
    <col min="11002" max="11002" width="15" style="43" customWidth="1"/>
    <col min="11003" max="11003" width="17" style="43" customWidth="1"/>
    <col min="11004" max="11004" width="19.7109375" style="43" customWidth="1"/>
    <col min="11005" max="11005" width="13" style="43" customWidth="1"/>
    <col min="11006" max="11006" width="12.42578125" style="43" customWidth="1"/>
    <col min="11007" max="11007" width="15.28515625" style="43" bestFit="1" customWidth="1"/>
    <col min="11008" max="11255" width="11.42578125" style="43"/>
    <col min="11256" max="11256" width="15" style="43" customWidth="1"/>
    <col min="11257" max="11257" width="12.140625" style="43" customWidth="1"/>
    <col min="11258" max="11258" width="15" style="43" customWidth="1"/>
    <col min="11259" max="11259" width="17" style="43" customWidth="1"/>
    <col min="11260" max="11260" width="19.7109375" style="43" customWidth="1"/>
    <col min="11261" max="11261" width="13" style="43" customWidth="1"/>
    <col min="11262" max="11262" width="12.42578125" style="43" customWidth="1"/>
    <col min="11263" max="11263" width="15.28515625" style="43" bestFit="1" customWidth="1"/>
    <col min="11264" max="11511" width="11.42578125" style="43"/>
    <col min="11512" max="11512" width="15" style="43" customWidth="1"/>
    <col min="11513" max="11513" width="12.140625" style="43" customWidth="1"/>
    <col min="11514" max="11514" width="15" style="43" customWidth="1"/>
    <col min="11515" max="11515" width="17" style="43" customWidth="1"/>
    <col min="11516" max="11516" width="19.7109375" style="43" customWidth="1"/>
    <col min="11517" max="11517" width="13" style="43" customWidth="1"/>
    <col min="11518" max="11518" width="12.42578125" style="43" customWidth="1"/>
    <col min="11519" max="11519" width="15.28515625" style="43" bestFit="1" customWidth="1"/>
    <col min="11520" max="11767" width="11.42578125" style="43"/>
    <col min="11768" max="11768" width="15" style="43" customWidth="1"/>
    <col min="11769" max="11769" width="12.140625" style="43" customWidth="1"/>
    <col min="11770" max="11770" width="15" style="43" customWidth="1"/>
    <col min="11771" max="11771" width="17" style="43" customWidth="1"/>
    <col min="11772" max="11772" width="19.7109375" style="43" customWidth="1"/>
    <col min="11773" max="11773" width="13" style="43" customWidth="1"/>
    <col min="11774" max="11774" width="12.42578125" style="43" customWidth="1"/>
    <col min="11775" max="11775" width="15.28515625" style="43" bestFit="1" customWidth="1"/>
    <col min="11776" max="12023" width="11.42578125" style="43"/>
    <col min="12024" max="12024" width="15" style="43" customWidth="1"/>
    <col min="12025" max="12025" width="12.140625" style="43" customWidth="1"/>
    <col min="12026" max="12026" width="15" style="43" customWidth="1"/>
    <col min="12027" max="12027" width="17" style="43" customWidth="1"/>
    <col min="12028" max="12028" width="19.7109375" style="43" customWidth="1"/>
    <col min="12029" max="12029" width="13" style="43" customWidth="1"/>
    <col min="12030" max="12030" width="12.42578125" style="43" customWidth="1"/>
    <col min="12031" max="12031" width="15.28515625" style="43" bestFit="1" customWidth="1"/>
    <col min="12032" max="12279" width="11.42578125" style="43"/>
    <col min="12280" max="12280" width="15" style="43" customWidth="1"/>
    <col min="12281" max="12281" width="12.140625" style="43" customWidth="1"/>
    <col min="12282" max="12282" width="15" style="43" customWidth="1"/>
    <col min="12283" max="12283" width="17" style="43" customWidth="1"/>
    <col min="12284" max="12284" width="19.7109375" style="43" customWidth="1"/>
    <col min="12285" max="12285" width="13" style="43" customWidth="1"/>
    <col min="12286" max="12286" width="12.42578125" style="43" customWidth="1"/>
    <col min="12287" max="12287" width="15.28515625" style="43" bestFit="1" customWidth="1"/>
    <col min="12288" max="12535" width="11.42578125" style="43"/>
    <col min="12536" max="12536" width="15" style="43" customWidth="1"/>
    <col min="12537" max="12537" width="12.140625" style="43" customWidth="1"/>
    <col min="12538" max="12538" width="15" style="43" customWidth="1"/>
    <col min="12539" max="12539" width="17" style="43" customWidth="1"/>
    <col min="12540" max="12540" width="19.7109375" style="43" customWidth="1"/>
    <col min="12541" max="12541" width="13" style="43" customWidth="1"/>
    <col min="12542" max="12542" width="12.42578125" style="43" customWidth="1"/>
    <col min="12543" max="12543" width="15.28515625" style="43" bestFit="1" customWidth="1"/>
    <col min="12544" max="12791" width="11.42578125" style="43"/>
    <col min="12792" max="12792" width="15" style="43" customWidth="1"/>
    <col min="12793" max="12793" width="12.140625" style="43" customWidth="1"/>
    <col min="12794" max="12794" width="15" style="43" customWidth="1"/>
    <col min="12795" max="12795" width="17" style="43" customWidth="1"/>
    <col min="12796" max="12796" width="19.7109375" style="43" customWidth="1"/>
    <col min="12797" max="12797" width="13" style="43" customWidth="1"/>
    <col min="12798" max="12798" width="12.42578125" style="43" customWidth="1"/>
    <col min="12799" max="12799" width="15.28515625" style="43" bestFit="1" customWidth="1"/>
    <col min="12800" max="13047" width="11.42578125" style="43"/>
    <col min="13048" max="13048" width="15" style="43" customWidth="1"/>
    <col min="13049" max="13049" width="12.140625" style="43" customWidth="1"/>
    <col min="13050" max="13050" width="15" style="43" customWidth="1"/>
    <col min="13051" max="13051" width="17" style="43" customWidth="1"/>
    <col min="13052" max="13052" width="19.7109375" style="43" customWidth="1"/>
    <col min="13053" max="13053" width="13" style="43" customWidth="1"/>
    <col min="13054" max="13054" width="12.42578125" style="43" customWidth="1"/>
    <col min="13055" max="13055" width="15.28515625" style="43" bestFit="1" customWidth="1"/>
    <col min="13056" max="13303" width="11.42578125" style="43"/>
    <col min="13304" max="13304" width="15" style="43" customWidth="1"/>
    <col min="13305" max="13305" width="12.140625" style="43" customWidth="1"/>
    <col min="13306" max="13306" width="15" style="43" customWidth="1"/>
    <col min="13307" max="13307" width="17" style="43" customWidth="1"/>
    <col min="13308" max="13308" width="19.7109375" style="43" customWidth="1"/>
    <col min="13309" max="13309" width="13" style="43" customWidth="1"/>
    <col min="13310" max="13310" width="12.42578125" style="43" customWidth="1"/>
    <col min="13311" max="13311" width="15.28515625" style="43" bestFit="1" customWidth="1"/>
    <col min="13312" max="13559" width="11.42578125" style="43"/>
    <col min="13560" max="13560" width="15" style="43" customWidth="1"/>
    <col min="13561" max="13561" width="12.140625" style="43" customWidth="1"/>
    <col min="13562" max="13562" width="15" style="43" customWidth="1"/>
    <col min="13563" max="13563" width="17" style="43" customWidth="1"/>
    <col min="13564" max="13564" width="19.7109375" style="43" customWidth="1"/>
    <col min="13565" max="13565" width="13" style="43" customWidth="1"/>
    <col min="13566" max="13566" width="12.42578125" style="43" customWidth="1"/>
    <col min="13567" max="13567" width="15.28515625" style="43" bestFit="1" customWidth="1"/>
    <col min="13568" max="13815" width="11.42578125" style="43"/>
    <col min="13816" max="13816" width="15" style="43" customWidth="1"/>
    <col min="13817" max="13817" width="12.140625" style="43" customWidth="1"/>
    <col min="13818" max="13818" width="15" style="43" customWidth="1"/>
    <col min="13819" max="13819" width="17" style="43" customWidth="1"/>
    <col min="13820" max="13820" width="19.7109375" style="43" customWidth="1"/>
    <col min="13821" max="13821" width="13" style="43" customWidth="1"/>
    <col min="13822" max="13822" width="12.42578125" style="43" customWidth="1"/>
    <col min="13823" max="13823" width="15.28515625" style="43" bestFit="1" customWidth="1"/>
    <col min="13824" max="14071" width="11.42578125" style="43"/>
    <col min="14072" max="14072" width="15" style="43" customWidth="1"/>
    <col min="14073" max="14073" width="12.140625" style="43" customWidth="1"/>
    <col min="14074" max="14074" width="15" style="43" customWidth="1"/>
    <col min="14075" max="14075" width="17" style="43" customWidth="1"/>
    <col min="14076" max="14076" width="19.7109375" style="43" customWidth="1"/>
    <col min="14077" max="14077" width="13" style="43" customWidth="1"/>
    <col min="14078" max="14078" width="12.42578125" style="43" customWidth="1"/>
    <col min="14079" max="14079" width="15.28515625" style="43" bestFit="1" customWidth="1"/>
    <col min="14080" max="14327" width="11.42578125" style="43"/>
    <col min="14328" max="14328" width="15" style="43" customWidth="1"/>
    <col min="14329" max="14329" width="12.140625" style="43" customWidth="1"/>
    <col min="14330" max="14330" width="15" style="43" customWidth="1"/>
    <col min="14331" max="14331" width="17" style="43" customWidth="1"/>
    <col min="14332" max="14332" width="19.7109375" style="43" customWidth="1"/>
    <col min="14333" max="14333" width="13" style="43" customWidth="1"/>
    <col min="14334" max="14334" width="12.42578125" style="43" customWidth="1"/>
    <col min="14335" max="14335" width="15.28515625" style="43" bestFit="1" customWidth="1"/>
    <col min="14336" max="14583" width="11.42578125" style="43"/>
    <col min="14584" max="14584" width="15" style="43" customWidth="1"/>
    <col min="14585" max="14585" width="12.140625" style="43" customWidth="1"/>
    <col min="14586" max="14586" width="15" style="43" customWidth="1"/>
    <col min="14587" max="14587" width="17" style="43" customWidth="1"/>
    <col min="14588" max="14588" width="19.7109375" style="43" customWidth="1"/>
    <col min="14589" max="14589" width="13" style="43" customWidth="1"/>
    <col min="14590" max="14590" width="12.42578125" style="43" customWidth="1"/>
    <col min="14591" max="14591" width="15.28515625" style="43" bestFit="1" customWidth="1"/>
    <col min="14592" max="14839" width="11.42578125" style="43"/>
    <col min="14840" max="14840" width="15" style="43" customWidth="1"/>
    <col min="14841" max="14841" width="12.140625" style="43" customWidth="1"/>
    <col min="14842" max="14842" width="15" style="43" customWidth="1"/>
    <col min="14843" max="14843" width="17" style="43" customWidth="1"/>
    <col min="14844" max="14844" width="19.7109375" style="43" customWidth="1"/>
    <col min="14845" max="14845" width="13" style="43" customWidth="1"/>
    <col min="14846" max="14846" width="12.42578125" style="43" customWidth="1"/>
    <col min="14847" max="14847" width="15.28515625" style="43" bestFit="1" customWidth="1"/>
    <col min="14848" max="15095" width="11.42578125" style="43"/>
    <col min="15096" max="15096" width="15" style="43" customWidth="1"/>
    <col min="15097" max="15097" width="12.140625" style="43" customWidth="1"/>
    <col min="15098" max="15098" width="15" style="43" customWidth="1"/>
    <col min="15099" max="15099" width="17" style="43" customWidth="1"/>
    <col min="15100" max="15100" width="19.7109375" style="43" customWidth="1"/>
    <col min="15101" max="15101" width="13" style="43" customWidth="1"/>
    <col min="15102" max="15102" width="12.42578125" style="43" customWidth="1"/>
    <col min="15103" max="15103" width="15.28515625" style="43" bestFit="1" customWidth="1"/>
    <col min="15104" max="15351" width="11.42578125" style="43"/>
    <col min="15352" max="15352" width="15" style="43" customWidth="1"/>
    <col min="15353" max="15353" width="12.140625" style="43" customWidth="1"/>
    <col min="15354" max="15354" width="15" style="43" customWidth="1"/>
    <col min="15355" max="15355" width="17" style="43" customWidth="1"/>
    <col min="15356" max="15356" width="19.7109375" style="43" customWidth="1"/>
    <col min="15357" max="15357" width="13" style="43" customWidth="1"/>
    <col min="15358" max="15358" width="12.42578125" style="43" customWidth="1"/>
    <col min="15359" max="15359" width="15.28515625" style="43" bestFit="1" customWidth="1"/>
    <col min="15360" max="15607" width="11.42578125" style="43"/>
    <col min="15608" max="15608" width="15" style="43" customWidth="1"/>
    <col min="15609" max="15609" width="12.140625" style="43" customWidth="1"/>
    <col min="15610" max="15610" width="15" style="43" customWidth="1"/>
    <col min="15611" max="15611" width="17" style="43" customWidth="1"/>
    <col min="15612" max="15612" width="19.7109375" style="43" customWidth="1"/>
    <col min="15613" max="15613" width="13" style="43" customWidth="1"/>
    <col min="15614" max="15614" width="12.42578125" style="43" customWidth="1"/>
    <col min="15615" max="15615" width="15.28515625" style="43" bestFit="1" customWidth="1"/>
    <col min="15616" max="15863" width="11.42578125" style="43"/>
    <col min="15864" max="15864" width="15" style="43" customWidth="1"/>
    <col min="15865" max="15865" width="12.140625" style="43" customWidth="1"/>
    <col min="15866" max="15866" width="15" style="43" customWidth="1"/>
    <col min="15867" max="15867" width="17" style="43" customWidth="1"/>
    <col min="15868" max="15868" width="19.7109375" style="43" customWidth="1"/>
    <col min="15869" max="15869" width="13" style="43" customWidth="1"/>
    <col min="15870" max="15870" width="12.42578125" style="43" customWidth="1"/>
    <col min="15871" max="15871" width="15.28515625" style="43" bestFit="1" customWidth="1"/>
    <col min="15872" max="16119" width="11.42578125" style="43"/>
    <col min="16120" max="16120" width="15" style="43" customWidth="1"/>
    <col min="16121" max="16121" width="12.140625" style="43" customWidth="1"/>
    <col min="16122" max="16122" width="15" style="43" customWidth="1"/>
    <col min="16123" max="16123" width="17" style="43" customWidth="1"/>
    <col min="16124" max="16124" width="19.7109375" style="43" customWidth="1"/>
    <col min="16125" max="16125" width="13" style="43" customWidth="1"/>
    <col min="16126" max="16126" width="12.42578125" style="43" customWidth="1"/>
    <col min="16127" max="16127" width="15.28515625" style="43" bestFit="1" customWidth="1"/>
    <col min="16128" max="16384" width="11.42578125" style="43"/>
  </cols>
  <sheetData>
    <row r="1" spans="2:19" s="32" customFormat="1" x14ac:dyDescent="0.2">
      <c r="F1" s="63"/>
      <c r="G1" s="34"/>
      <c r="H1" s="34"/>
      <c r="I1" s="34"/>
      <c r="J1" s="34"/>
      <c r="K1" s="34"/>
      <c r="L1" s="34"/>
      <c r="M1" s="34"/>
    </row>
    <row r="2" spans="2:19" s="32" customFormat="1" x14ac:dyDescent="0.2">
      <c r="B2" s="303"/>
      <c r="C2" s="304"/>
      <c r="D2" s="304"/>
      <c r="E2" s="304"/>
      <c r="F2" s="305"/>
      <c r="G2" s="306"/>
      <c r="H2" s="306"/>
      <c r="I2" s="306"/>
      <c r="J2" s="306"/>
      <c r="K2" s="306"/>
      <c r="L2" s="306"/>
      <c r="M2" s="306"/>
      <c r="N2" s="304"/>
      <c r="O2" s="307"/>
    </row>
    <row r="3" spans="2:19" s="32" customFormat="1" x14ac:dyDescent="0.2">
      <c r="B3" s="211"/>
      <c r="C3" s="23"/>
      <c r="D3" s="23"/>
      <c r="E3" s="23"/>
      <c r="F3" s="298"/>
      <c r="G3" s="308"/>
      <c r="H3" s="308"/>
      <c r="I3" s="308"/>
      <c r="J3" s="308"/>
      <c r="K3" s="308"/>
      <c r="L3" s="308"/>
      <c r="M3" s="308"/>
      <c r="N3" s="23"/>
      <c r="O3" s="212"/>
    </row>
    <row r="4" spans="2:19" s="32" customFormat="1" x14ac:dyDescent="0.2">
      <c r="B4" s="211"/>
      <c r="C4" s="23"/>
      <c r="D4" s="23"/>
      <c r="E4" s="23"/>
      <c r="F4" s="298"/>
      <c r="G4" s="308"/>
      <c r="H4" s="308"/>
      <c r="I4" s="308"/>
      <c r="J4" s="308"/>
      <c r="K4" s="308"/>
      <c r="L4" s="308"/>
      <c r="M4" s="308"/>
      <c r="N4" s="23"/>
      <c r="O4" s="212"/>
      <c r="Q4" s="32" t="s">
        <v>340</v>
      </c>
      <c r="R4" s="625"/>
      <c r="S4" s="32" t="s">
        <v>350</v>
      </c>
    </row>
    <row r="5" spans="2:19" s="32" customFormat="1" x14ac:dyDescent="0.2">
      <c r="B5" s="211"/>
      <c r="C5" s="23"/>
      <c r="D5" s="23"/>
      <c r="E5" s="23"/>
      <c r="F5" s="298"/>
      <c r="G5" s="308"/>
      <c r="H5" s="308"/>
      <c r="I5" s="308"/>
      <c r="J5" s="308"/>
      <c r="K5" s="308"/>
      <c r="L5" s="308"/>
      <c r="M5" s="308"/>
      <c r="N5" s="23"/>
      <c r="O5" s="212"/>
      <c r="Q5" s="32" t="s">
        <v>341</v>
      </c>
    </row>
    <row r="6" spans="2:19" s="32" customFormat="1" ht="16.5" customHeight="1" x14ac:dyDescent="0.25">
      <c r="B6" s="2894" t="s">
        <v>27</v>
      </c>
      <c r="C6" s="2895"/>
      <c r="D6" s="2895"/>
      <c r="E6" s="2895"/>
      <c r="F6" s="2895"/>
      <c r="G6" s="2895"/>
      <c r="H6" s="2895"/>
      <c r="I6" s="2895"/>
      <c r="J6" s="2895"/>
      <c r="K6" s="2895"/>
      <c r="L6" s="2895"/>
      <c r="M6" s="2895"/>
      <c r="N6" s="2895"/>
      <c r="O6" s="2896"/>
      <c r="Q6" s="32" t="s">
        <v>342</v>
      </c>
    </row>
    <row r="7" spans="2:19" s="32" customFormat="1" ht="15.75" x14ac:dyDescent="0.25">
      <c r="B7" s="2897" t="s">
        <v>368</v>
      </c>
      <c r="C7" s="2898"/>
      <c r="D7" s="2898"/>
      <c r="E7" s="2898"/>
      <c r="F7" s="2898"/>
      <c r="G7" s="2898"/>
      <c r="H7" s="2898"/>
      <c r="I7" s="2898"/>
      <c r="J7" s="2898"/>
      <c r="K7" s="2898"/>
      <c r="L7" s="2898"/>
      <c r="M7" s="2898"/>
      <c r="N7" s="2898"/>
      <c r="O7" s="2899"/>
      <c r="Q7" s="32" t="s">
        <v>343</v>
      </c>
    </row>
    <row r="8" spans="2:19" s="32" customFormat="1" ht="15.75" x14ac:dyDescent="0.25">
      <c r="B8" s="2894" t="s">
        <v>157</v>
      </c>
      <c r="C8" s="2895"/>
      <c r="D8" s="2895"/>
      <c r="E8" s="2895"/>
      <c r="F8" s="2895"/>
      <c r="G8" s="2895"/>
      <c r="H8" s="2895"/>
      <c r="I8" s="2895"/>
      <c r="J8" s="2895"/>
      <c r="K8" s="2895"/>
      <c r="L8" s="2895"/>
      <c r="M8" s="2895"/>
      <c r="N8" s="2895"/>
      <c r="O8" s="2896"/>
      <c r="Q8" s="32" t="s">
        <v>344</v>
      </c>
    </row>
    <row r="9" spans="2:19" s="32" customFormat="1" ht="15" x14ac:dyDescent="0.25">
      <c r="B9" s="2900"/>
      <c r="C9" s="2901"/>
      <c r="D9" s="2901"/>
      <c r="E9" s="2901"/>
      <c r="F9" s="2901"/>
      <c r="G9" s="2901"/>
      <c r="H9" s="2901"/>
      <c r="I9" s="2901"/>
      <c r="J9" s="2901"/>
      <c r="K9" s="2901"/>
      <c r="L9" s="2901"/>
      <c r="M9" s="2901"/>
      <c r="N9" s="2901"/>
      <c r="O9" s="2902"/>
      <c r="Q9" s="32" t="s">
        <v>345</v>
      </c>
    </row>
    <row r="10" spans="2:19" s="32" customFormat="1" ht="15" x14ac:dyDescent="0.25">
      <c r="B10" s="211"/>
      <c r="C10" s="23"/>
      <c r="E10" s="601" t="s">
        <v>252</v>
      </c>
      <c r="F10" s="637">
        <f>'Datos Generales'!C6</f>
        <v>45291</v>
      </c>
      <c r="J10" s="299" t="s">
        <v>28</v>
      </c>
      <c r="K10" s="302" t="str">
        <f>'Datos Generales'!C9</f>
        <v>02</v>
      </c>
      <c r="L10" s="308"/>
      <c r="M10" s="308"/>
      <c r="N10" s="23"/>
      <c r="O10" s="212"/>
      <c r="Q10" s="32" t="s">
        <v>340</v>
      </c>
    </row>
    <row r="11" spans="2:19" s="32" customFormat="1" ht="15" x14ac:dyDescent="0.25">
      <c r="B11" s="211"/>
      <c r="C11" s="23"/>
      <c r="E11" s="299" t="s">
        <v>32</v>
      </c>
      <c r="F11" s="2908" t="str">
        <f>'Datos Generales'!C7</f>
        <v>DIGESETT</v>
      </c>
      <c r="G11" s="2908"/>
      <c r="H11" s="2908"/>
      <c r="J11" s="299" t="s">
        <v>20</v>
      </c>
      <c r="K11" s="300" t="str">
        <f>+'Datos Generales'!C10</f>
        <v>01</v>
      </c>
      <c r="L11" s="308"/>
      <c r="M11" s="308"/>
      <c r="N11" s="23"/>
      <c r="O11" s="212"/>
      <c r="Q11" s="32" t="s">
        <v>346</v>
      </c>
    </row>
    <row r="12" spans="2:19" s="32" customFormat="1" ht="15" x14ac:dyDescent="0.25">
      <c r="B12" s="211"/>
      <c r="C12" s="23"/>
      <c r="E12" s="299" t="s">
        <v>16</v>
      </c>
      <c r="F12" s="638" t="str">
        <f>'Datos Generales'!C8</f>
        <v>0202</v>
      </c>
      <c r="G12" s="624"/>
      <c r="H12" s="624"/>
      <c r="I12" s="301"/>
      <c r="J12" s="299" t="s">
        <v>22</v>
      </c>
      <c r="K12" s="300" t="str">
        <f>+'Datos Generales'!C11</f>
        <v>0005</v>
      </c>
      <c r="L12" s="308"/>
      <c r="M12" s="308"/>
      <c r="N12" s="23"/>
      <c r="O12" s="212"/>
      <c r="Q12" s="32" t="s">
        <v>347</v>
      </c>
    </row>
    <row r="13" spans="2:19" s="32" customFormat="1" ht="15.75" x14ac:dyDescent="0.25">
      <c r="B13" s="211"/>
      <c r="C13" s="33"/>
      <c r="D13" s="33"/>
      <c r="E13" s="33"/>
      <c r="F13" s="68"/>
      <c r="G13" s="36"/>
      <c r="H13" s="36"/>
      <c r="I13" s="37"/>
      <c r="J13" s="37"/>
      <c r="K13" s="36"/>
      <c r="L13" s="308"/>
      <c r="M13" s="308"/>
      <c r="N13" s="23"/>
      <c r="O13" s="212"/>
      <c r="Q13" s="32" t="s">
        <v>348</v>
      </c>
    </row>
    <row r="14" spans="2:19" s="66" customFormat="1" ht="25.5" x14ac:dyDescent="0.2">
      <c r="B14" s="309"/>
      <c r="C14" s="2904" t="s">
        <v>238</v>
      </c>
      <c r="D14" s="2904" t="s">
        <v>102</v>
      </c>
      <c r="E14" s="2904" t="s">
        <v>101</v>
      </c>
      <c r="F14" s="2904" t="s">
        <v>100</v>
      </c>
      <c r="G14" s="2904" t="s">
        <v>359</v>
      </c>
      <c r="H14" s="656" t="s">
        <v>355</v>
      </c>
      <c r="I14" s="2906" t="s">
        <v>351</v>
      </c>
      <c r="J14" s="2907"/>
      <c r="K14" s="2904" t="s">
        <v>352</v>
      </c>
      <c r="L14" s="656" t="s">
        <v>353</v>
      </c>
      <c r="M14" s="2904" t="s">
        <v>358</v>
      </c>
      <c r="N14" s="2904" t="s">
        <v>86</v>
      </c>
      <c r="O14" s="310"/>
      <c r="Q14" s="32" t="s">
        <v>349</v>
      </c>
    </row>
    <row r="15" spans="2:19" s="66" customFormat="1" ht="25.5" x14ac:dyDescent="0.2">
      <c r="B15" s="309"/>
      <c r="C15" s="2905"/>
      <c r="D15" s="2905"/>
      <c r="E15" s="2905"/>
      <c r="F15" s="2905"/>
      <c r="G15" s="2905"/>
      <c r="H15" s="655" t="s">
        <v>341</v>
      </c>
      <c r="I15" s="657" t="s">
        <v>356</v>
      </c>
      <c r="J15" s="657" t="s">
        <v>357</v>
      </c>
      <c r="K15" s="2905"/>
      <c r="L15" s="654" t="s">
        <v>346</v>
      </c>
      <c r="M15" s="2905"/>
      <c r="N15" s="2905"/>
      <c r="O15" s="310"/>
    </row>
    <row r="16" spans="2:19" s="32" customFormat="1" x14ac:dyDescent="0.2">
      <c r="B16" s="211"/>
      <c r="C16" s="311"/>
      <c r="D16" s="312"/>
      <c r="E16" s="312"/>
      <c r="F16" s="313"/>
      <c r="G16" s="314"/>
      <c r="H16" s="314"/>
      <c r="I16" s="315"/>
      <c r="J16" s="315"/>
      <c r="K16" s="315"/>
      <c r="L16" s="626">
        <f>G16+I16+J16-K16</f>
        <v>0</v>
      </c>
      <c r="M16" s="315"/>
      <c r="N16" s="316"/>
      <c r="O16" s="212"/>
    </row>
    <row r="17" spans="2:15" s="32" customFormat="1" x14ac:dyDescent="0.2">
      <c r="B17" s="211"/>
      <c r="C17" s="311"/>
      <c r="D17" s="312"/>
      <c r="E17" s="312"/>
      <c r="F17" s="313"/>
      <c r="G17" s="314"/>
      <c r="H17" s="314"/>
      <c r="I17" s="315"/>
      <c r="J17" s="315"/>
      <c r="K17" s="315"/>
      <c r="L17" s="626">
        <f t="shared" ref="L17:L80" si="0">G17+I17+J17-K17</f>
        <v>0</v>
      </c>
      <c r="M17" s="315"/>
      <c r="N17" s="316"/>
      <c r="O17" s="212"/>
    </row>
    <row r="18" spans="2:15" s="32" customFormat="1" x14ac:dyDescent="0.2">
      <c r="B18" s="211"/>
      <c r="C18" s="311"/>
      <c r="D18" s="312"/>
      <c r="E18" s="312"/>
      <c r="F18" s="313"/>
      <c r="G18" s="314"/>
      <c r="H18" s="314"/>
      <c r="I18" s="315"/>
      <c r="J18" s="315"/>
      <c r="K18" s="315"/>
      <c r="L18" s="626">
        <f t="shared" si="0"/>
        <v>0</v>
      </c>
      <c r="M18" s="315"/>
      <c r="N18" s="316"/>
      <c r="O18" s="212"/>
    </row>
    <row r="19" spans="2:15" s="32" customFormat="1" x14ac:dyDescent="0.2">
      <c r="B19" s="211"/>
      <c r="C19" s="311"/>
      <c r="D19" s="312"/>
      <c r="E19" s="312"/>
      <c r="F19" s="313"/>
      <c r="G19" s="314"/>
      <c r="H19" s="314"/>
      <c r="I19" s="315"/>
      <c r="J19" s="315"/>
      <c r="K19" s="315"/>
      <c r="L19" s="626">
        <f t="shared" si="0"/>
        <v>0</v>
      </c>
      <c r="M19" s="315"/>
      <c r="N19" s="316"/>
      <c r="O19" s="212"/>
    </row>
    <row r="20" spans="2:15" s="32" customFormat="1" x14ac:dyDescent="0.2">
      <c r="B20" s="211"/>
      <c r="C20" s="311"/>
      <c r="D20" s="312"/>
      <c r="E20" s="312"/>
      <c r="F20" s="313"/>
      <c r="G20" s="314"/>
      <c r="H20" s="314"/>
      <c r="I20" s="315"/>
      <c r="J20" s="315"/>
      <c r="K20" s="315"/>
      <c r="L20" s="626">
        <f t="shared" si="0"/>
        <v>0</v>
      </c>
      <c r="M20" s="315"/>
      <c r="N20" s="316"/>
      <c r="O20" s="212"/>
    </row>
    <row r="21" spans="2:15" s="32" customFormat="1" x14ac:dyDescent="0.2">
      <c r="B21" s="211"/>
      <c r="C21" s="311"/>
      <c r="D21" s="312"/>
      <c r="E21" s="312"/>
      <c r="F21" s="313"/>
      <c r="G21" s="314"/>
      <c r="H21" s="314"/>
      <c r="I21" s="315"/>
      <c r="J21" s="315"/>
      <c r="K21" s="315"/>
      <c r="L21" s="626">
        <f t="shared" si="0"/>
        <v>0</v>
      </c>
      <c r="M21" s="315"/>
      <c r="N21" s="316"/>
      <c r="O21" s="212"/>
    </row>
    <row r="22" spans="2:15" s="32" customFormat="1" x14ac:dyDescent="0.2">
      <c r="B22" s="211"/>
      <c r="C22" s="311"/>
      <c r="D22" s="312"/>
      <c r="E22" s="312"/>
      <c r="F22" s="313"/>
      <c r="G22" s="314"/>
      <c r="H22" s="314"/>
      <c r="I22" s="315"/>
      <c r="J22" s="315"/>
      <c r="K22" s="315"/>
      <c r="L22" s="626">
        <f t="shared" si="0"/>
        <v>0</v>
      </c>
      <c r="M22" s="315"/>
      <c r="N22" s="316"/>
      <c r="O22" s="212"/>
    </row>
    <row r="23" spans="2:15" s="32" customFormat="1" x14ac:dyDescent="0.2">
      <c r="B23" s="211"/>
      <c r="C23" s="311"/>
      <c r="D23" s="312"/>
      <c r="E23" s="312"/>
      <c r="F23" s="313"/>
      <c r="G23" s="314"/>
      <c r="H23" s="314"/>
      <c r="I23" s="315"/>
      <c r="J23" s="315"/>
      <c r="K23" s="315"/>
      <c r="L23" s="626">
        <f t="shared" si="0"/>
        <v>0</v>
      </c>
      <c r="M23" s="315"/>
      <c r="N23" s="316"/>
      <c r="O23" s="212"/>
    </row>
    <row r="24" spans="2:15" s="32" customFormat="1" x14ac:dyDescent="0.2">
      <c r="B24" s="211"/>
      <c r="C24" s="311"/>
      <c r="D24" s="312"/>
      <c r="E24" s="312"/>
      <c r="F24" s="313"/>
      <c r="G24" s="314"/>
      <c r="H24" s="314"/>
      <c r="I24" s="315"/>
      <c r="J24" s="315"/>
      <c r="K24" s="315"/>
      <c r="L24" s="626">
        <f t="shared" si="0"/>
        <v>0</v>
      </c>
      <c r="M24" s="315"/>
      <c r="N24" s="316"/>
      <c r="O24" s="212"/>
    </row>
    <row r="25" spans="2:15" s="32" customFormat="1" x14ac:dyDescent="0.2">
      <c r="B25" s="211"/>
      <c r="C25" s="311"/>
      <c r="D25" s="312"/>
      <c r="E25" s="312"/>
      <c r="F25" s="313"/>
      <c r="G25" s="314"/>
      <c r="H25" s="314"/>
      <c r="I25" s="315"/>
      <c r="J25" s="315"/>
      <c r="K25" s="315"/>
      <c r="L25" s="626">
        <f t="shared" si="0"/>
        <v>0</v>
      </c>
      <c r="M25" s="315"/>
      <c r="N25" s="316"/>
      <c r="O25" s="212"/>
    </row>
    <row r="26" spans="2:15" s="32" customFormat="1" x14ac:dyDescent="0.2">
      <c r="B26" s="211"/>
      <c r="C26" s="311"/>
      <c r="D26" s="312"/>
      <c r="E26" s="312"/>
      <c r="F26" s="313"/>
      <c r="G26" s="314"/>
      <c r="H26" s="314"/>
      <c r="I26" s="315"/>
      <c r="J26" s="315"/>
      <c r="K26" s="315"/>
      <c r="L26" s="626">
        <f t="shared" si="0"/>
        <v>0</v>
      </c>
      <c r="M26" s="315"/>
      <c r="N26" s="316"/>
      <c r="O26" s="212"/>
    </row>
    <row r="27" spans="2:15" s="32" customFormat="1" x14ac:dyDescent="0.2">
      <c r="B27" s="211"/>
      <c r="C27" s="311"/>
      <c r="D27" s="312"/>
      <c r="E27" s="312"/>
      <c r="F27" s="313"/>
      <c r="G27" s="314"/>
      <c r="H27" s="314"/>
      <c r="I27" s="315"/>
      <c r="J27" s="315"/>
      <c r="K27" s="315"/>
      <c r="L27" s="626">
        <f t="shared" si="0"/>
        <v>0</v>
      </c>
      <c r="M27" s="315"/>
      <c r="N27" s="316"/>
      <c r="O27" s="212"/>
    </row>
    <row r="28" spans="2:15" s="32" customFormat="1" x14ac:dyDescent="0.2">
      <c r="B28" s="211"/>
      <c r="C28" s="311"/>
      <c r="D28" s="312"/>
      <c r="E28" s="312"/>
      <c r="F28" s="313"/>
      <c r="G28" s="314"/>
      <c r="H28" s="314"/>
      <c r="I28" s="315"/>
      <c r="J28" s="315"/>
      <c r="K28" s="315"/>
      <c r="L28" s="626">
        <f t="shared" si="0"/>
        <v>0</v>
      </c>
      <c r="M28" s="315"/>
      <c r="N28" s="316"/>
      <c r="O28" s="212"/>
    </row>
    <row r="29" spans="2:15" s="32" customFormat="1" x14ac:dyDescent="0.2">
      <c r="B29" s="211"/>
      <c r="C29" s="311"/>
      <c r="D29" s="312"/>
      <c r="E29" s="312"/>
      <c r="F29" s="313"/>
      <c r="G29" s="314"/>
      <c r="H29" s="314"/>
      <c r="I29" s="315"/>
      <c r="J29" s="315"/>
      <c r="K29" s="315"/>
      <c r="L29" s="626">
        <f t="shared" si="0"/>
        <v>0</v>
      </c>
      <c r="M29" s="315"/>
      <c r="N29" s="316"/>
      <c r="O29" s="212"/>
    </row>
    <row r="30" spans="2:15" s="32" customFormat="1" x14ac:dyDescent="0.2">
      <c r="B30" s="211"/>
      <c r="C30" s="311"/>
      <c r="D30" s="312"/>
      <c r="E30" s="312"/>
      <c r="F30" s="313"/>
      <c r="G30" s="314"/>
      <c r="H30" s="314"/>
      <c r="I30" s="315"/>
      <c r="J30" s="315"/>
      <c r="K30" s="315"/>
      <c r="L30" s="626">
        <f t="shared" si="0"/>
        <v>0</v>
      </c>
      <c r="M30" s="315"/>
      <c r="N30" s="316"/>
      <c r="O30" s="212"/>
    </row>
    <row r="31" spans="2:15" s="32" customFormat="1" x14ac:dyDescent="0.2">
      <c r="B31" s="211"/>
      <c r="C31" s="311"/>
      <c r="D31" s="312"/>
      <c r="E31" s="312"/>
      <c r="F31" s="313"/>
      <c r="G31" s="314"/>
      <c r="H31" s="314"/>
      <c r="I31" s="315"/>
      <c r="J31" s="315"/>
      <c r="K31" s="315"/>
      <c r="L31" s="626">
        <f t="shared" si="0"/>
        <v>0</v>
      </c>
      <c r="M31" s="315"/>
      <c r="N31" s="316"/>
      <c r="O31" s="212"/>
    </row>
    <row r="32" spans="2:15" s="32" customFormat="1" x14ac:dyDescent="0.2">
      <c r="B32" s="211"/>
      <c r="C32" s="311"/>
      <c r="D32" s="312"/>
      <c r="E32" s="312"/>
      <c r="F32" s="313"/>
      <c r="G32" s="314"/>
      <c r="H32" s="314"/>
      <c r="I32" s="315"/>
      <c r="J32" s="315"/>
      <c r="K32" s="315"/>
      <c r="L32" s="626">
        <f t="shared" si="0"/>
        <v>0</v>
      </c>
      <c r="M32" s="315"/>
      <c r="N32" s="316"/>
      <c r="O32" s="212"/>
    </row>
    <row r="33" spans="2:15" s="32" customFormat="1" x14ac:dyDescent="0.2">
      <c r="B33" s="211"/>
      <c r="C33" s="311"/>
      <c r="D33" s="312"/>
      <c r="E33" s="312"/>
      <c r="F33" s="313"/>
      <c r="G33" s="314"/>
      <c r="H33" s="314"/>
      <c r="I33" s="315"/>
      <c r="J33" s="315"/>
      <c r="K33" s="315"/>
      <c r="L33" s="626">
        <f t="shared" si="0"/>
        <v>0</v>
      </c>
      <c r="M33" s="315"/>
      <c r="N33" s="316"/>
      <c r="O33" s="212"/>
    </row>
    <row r="34" spans="2:15" s="32" customFormat="1" x14ac:dyDescent="0.2">
      <c r="B34" s="211"/>
      <c r="C34" s="311"/>
      <c r="D34" s="312"/>
      <c r="E34" s="312"/>
      <c r="F34" s="313"/>
      <c r="G34" s="314"/>
      <c r="H34" s="314"/>
      <c r="I34" s="315"/>
      <c r="J34" s="315"/>
      <c r="K34" s="315"/>
      <c r="L34" s="626">
        <f t="shared" si="0"/>
        <v>0</v>
      </c>
      <c r="M34" s="315"/>
      <c r="N34" s="316"/>
      <c r="O34" s="212"/>
    </row>
    <row r="35" spans="2:15" s="32" customFormat="1" x14ac:dyDescent="0.2">
      <c r="B35" s="211"/>
      <c r="C35" s="311"/>
      <c r="D35" s="312"/>
      <c r="E35" s="312"/>
      <c r="F35" s="313"/>
      <c r="G35" s="314"/>
      <c r="H35" s="314"/>
      <c r="I35" s="315"/>
      <c r="J35" s="315"/>
      <c r="K35" s="315"/>
      <c r="L35" s="626">
        <f t="shared" si="0"/>
        <v>0</v>
      </c>
      <c r="M35" s="315"/>
      <c r="N35" s="316"/>
      <c r="O35" s="212"/>
    </row>
    <row r="36" spans="2:15" s="32" customFormat="1" x14ac:dyDescent="0.2">
      <c r="B36" s="211"/>
      <c r="C36" s="311"/>
      <c r="D36" s="312"/>
      <c r="E36" s="312"/>
      <c r="F36" s="313"/>
      <c r="G36" s="314"/>
      <c r="H36" s="314"/>
      <c r="I36" s="315"/>
      <c r="J36" s="315"/>
      <c r="K36" s="315"/>
      <c r="L36" s="626">
        <f t="shared" si="0"/>
        <v>0</v>
      </c>
      <c r="M36" s="315"/>
      <c r="N36" s="316"/>
      <c r="O36" s="212"/>
    </row>
    <row r="37" spans="2:15" s="32" customFormat="1" x14ac:dyDescent="0.2">
      <c r="B37" s="211"/>
      <c r="C37" s="311"/>
      <c r="D37" s="312"/>
      <c r="E37" s="312"/>
      <c r="F37" s="313"/>
      <c r="G37" s="314"/>
      <c r="H37" s="314"/>
      <c r="I37" s="315"/>
      <c r="J37" s="315"/>
      <c r="K37" s="315"/>
      <c r="L37" s="626">
        <f t="shared" si="0"/>
        <v>0</v>
      </c>
      <c r="M37" s="315"/>
      <c r="N37" s="316"/>
      <c r="O37" s="212"/>
    </row>
    <row r="38" spans="2:15" s="32" customFormat="1" x14ac:dyDescent="0.2">
      <c r="B38" s="211"/>
      <c r="C38" s="311"/>
      <c r="D38" s="312"/>
      <c r="E38" s="312"/>
      <c r="F38" s="313"/>
      <c r="G38" s="314"/>
      <c r="H38" s="314"/>
      <c r="I38" s="315"/>
      <c r="J38" s="315"/>
      <c r="K38" s="315"/>
      <c r="L38" s="626">
        <f t="shared" si="0"/>
        <v>0</v>
      </c>
      <c r="M38" s="315"/>
      <c r="N38" s="316"/>
      <c r="O38" s="212"/>
    </row>
    <row r="39" spans="2:15" s="32" customFormat="1" x14ac:dyDescent="0.2">
      <c r="B39" s="211"/>
      <c r="C39" s="311"/>
      <c r="D39" s="312"/>
      <c r="E39" s="312"/>
      <c r="F39" s="313"/>
      <c r="G39" s="314"/>
      <c r="H39" s="314"/>
      <c r="I39" s="315"/>
      <c r="J39" s="315"/>
      <c r="K39" s="315"/>
      <c r="L39" s="626">
        <f t="shared" si="0"/>
        <v>0</v>
      </c>
      <c r="M39" s="315"/>
      <c r="N39" s="316"/>
      <c r="O39" s="212"/>
    </row>
    <row r="40" spans="2:15" s="32" customFormat="1" x14ac:dyDescent="0.2">
      <c r="B40" s="211"/>
      <c r="C40" s="311"/>
      <c r="D40" s="312"/>
      <c r="E40" s="312"/>
      <c r="F40" s="313"/>
      <c r="G40" s="314"/>
      <c r="H40" s="314"/>
      <c r="I40" s="315"/>
      <c r="J40" s="315"/>
      <c r="K40" s="315"/>
      <c r="L40" s="626">
        <f t="shared" si="0"/>
        <v>0</v>
      </c>
      <c r="M40" s="315"/>
      <c r="N40" s="316"/>
      <c r="O40" s="212"/>
    </row>
    <row r="41" spans="2:15" s="32" customFormat="1" x14ac:dyDescent="0.2">
      <c r="B41" s="211"/>
      <c r="C41" s="311"/>
      <c r="D41" s="312"/>
      <c r="E41" s="312"/>
      <c r="F41" s="313"/>
      <c r="G41" s="314"/>
      <c r="H41" s="314"/>
      <c r="I41" s="315"/>
      <c r="J41" s="315"/>
      <c r="K41" s="315"/>
      <c r="L41" s="626">
        <f t="shared" si="0"/>
        <v>0</v>
      </c>
      <c r="M41" s="315"/>
      <c r="N41" s="316"/>
      <c r="O41" s="212"/>
    </row>
    <row r="42" spans="2:15" s="32" customFormat="1" x14ac:dyDescent="0.2">
      <c r="B42" s="211"/>
      <c r="C42" s="311"/>
      <c r="D42" s="312"/>
      <c r="E42" s="312"/>
      <c r="F42" s="313"/>
      <c r="G42" s="314"/>
      <c r="H42" s="314"/>
      <c r="I42" s="315"/>
      <c r="J42" s="315"/>
      <c r="K42" s="315"/>
      <c r="L42" s="626">
        <f t="shared" si="0"/>
        <v>0</v>
      </c>
      <c r="M42" s="315"/>
      <c r="N42" s="316"/>
      <c r="O42" s="212"/>
    </row>
    <row r="43" spans="2:15" s="32" customFormat="1" x14ac:dyDescent="0.2">
      <c r="B43" s="211"/>
      <c r="C43" s="311"/>
      <c r="D43" s="312"/>
      <c r="E43" s="312"/>
      <c r="F43" s="313"/>
      <c r="G43" s="314"/>
      <c r="H43" s="314"/>
      <c r="I43" s="315"/>
      <c r="J43" s="315"/>
      <c r="K43" s="315"/>
      <c r="L43" s="626">
        <f t="shared" si="0"/>
        <v>0</v>
      </c>
      <c r="M43" s="315"/>
      <c r="N43" s="316"/>
      <c r="O43" s="212"/>
    </row>
    <row r="44" spans="2:15" s="32" customFormat="1" x14ac:dyDescent="0.2">
      <c r="B44" s="211"/>
      <c r="C44" s="311"/>
      <c r="D44" s="312"/>
      <c r="E44" s="312"/>
      <c r="F44" s="313"/>
      <c r="G44" s="314"/>
      <c r="H44" s="314"/>
      <c r="I44" s="315"/>
      <c r="J44" s="315"/>
      <c r="K44" s="315"/>
      <c r="L44" s="626">
        <f t="shared" si="0"/>
        <v>0</v>
      </c>
      <c r="M44" s="315"/>
      <c r="N44" s="316"/>
      <c r="O44" s="212"/>
    </row>
    <row r="45" spans="2:15" s="32" customFormat="1" x14ac:dyDescent="0.2">
      <c r="B45" s="211"/>
      <c r="C45" s="311"/>
      <c r="D45" s="312"/>
      <c r="E45" s="312"/>
      <c r="F45" s="313"/>
      <c r="G45" s="314"/>
      <c r="H45" s="314"/>
      <c r="I45" s="315"/>
      <c r="J45" s="315"/>
      <c r="K45" s="315"/>
      <c r="L45" s="626">
        <f t="shared" si="0"/>
        <v>0</v>
      </c>
      <c r="M45" s="315"/>
      <c r="N45" s="316"/>
      <c r="O45" s="212"/>
    </row>
    <row r="46" spans="2:15" s="32" customFormat="1" x14ac:dyDescent="0.2">
      <c r="B46" s="211"/>
      <c r="C46" s="311"/>
      <c r="D46" s="312"/>
      <c r="E46" s="312"/>
      <c r="F46" s="313"/>
      <c r="G46" s="314"/>
      <c r="H46" s="314"/>
      <c r="I46" s="315"/>
      <c r="J46" s="315"/>
      <c r="K46" s="315"/>
      <c r="L46" s="626">
        <f t="shared" si="0"/>
        <v>0</v>
      </c>
      <c r="M46" s="315"/>
      <c r="N46" s="316"/>
      <c r="O46" s="212"/>
    </row>
    <row r="47" spans="2:15" s="32" customFormat="1" x14ac:dyDescent="0.2">
      <c r="B47" s="211"/>
      <c r="C47" s="311"/>
      <c r="D47" s="312"/>
      <c r="E47" s="312"/>
      <c r="F47" s="313"/>
      <c r="G47" s="314"/>
      <c r="H47" s="314"/>
      <c r="I47" s="315"/>
      <c r="J47" s="315"/>
      <c r="K47" s="315"/>
      <c r="L47" s="626">
        <f t="shared" si="0"/>
        <v>0</v>
      </c>
      <c r="M47" s="315"/>
      <c r="N47" s="316"/>
      <c r="O47" s="212"/>
    </row>
    <row r="48" spans="2:15" s="32" customFormat="1" x14ac:dyDescent="0.2">
      <c r="B48" s="211"/>
      <c r="C48" s="311"/>
      <c r="D48" s="312"/>
      <c r="E48" s="312"/>
      <c r="F48" s="313"/>
      <c r="G48" s="314"/>
      <c r="H48" s="314"/>
      <c r="I48" s="315"/>
      <c r="J48" s="315"/>
      <c r="K48" s="315"/>
      <c r="L48" s="626">
        <f t="shared" si="0"/>
        <v>0</v>
      </c>
      <c r="M48" s="315"/>
      <c r="N48" s="316"/>
      <c r="O48" s="212"/>
    </row>
    <row r="49" spans="2:15" s="32" customFormat="1" x14ac:dyDescent="0.2">
      <c r="B49" s="211"/>
      <c r="C49" s="311"/>
      <c r="D49" s="312"/>
      <c r="E49" s="312"/>
      <c r="F49" s="313"/>
      <c r="G49" s="314"/>
      <c r="H49" s="314"/>
      <c r="I49" s="315"/>
      <c r="J49" s="315"/>
      <c r="K49" s="315"/>
      <c r="L49" s="626">
        <f t="shared" si="0"/>
        <v>0</v>
      </c>
      <c r="M49" s="315"/>
      <c r="N49" s="316"/>
      <c r="O49" s="212"/>
    </row>
    <row r="50" spans="2:15" s="32" customFormat="1" x14ac:dyDescent="0.2">
      <c r="B50" s="211"/>
      <c r="C50" s="311"/>
      <c r="D50" s="312"/>
      <c r="E50" s="312"/>
      <c r="F50" s="313"/>
      <c r="G50" s="314"/>
      <c r="H50" s="314"/>
      <c r="I50" s="315"/>
      <c r="J50" s="315"/>
      <c r="K50" s="315"/>
      <c r="L50" s="626">
        <f t="shared" si="0"/>
        <v>0</v>
      </c>
      <c r="M50" s="315"/>
      <c r="N50" s="316"/>
      <c r="O50" s="212"/>
    </row>
    <row r="51" spans="2:15" s="32" customFormat="1" x14ac:dyDescent="0.2">
      <c r="B51" s="211"/>
      <c r="C51" s="311"/>
      <c r="D51" s="312"/>
      <c r="E51" s="312"/>
      <c r="F51" s="313"/>
      <c r="G51" s="314"/>
      <c r="H51" s="314"/>
      <c r="I51" s="315"/>
      <c r="J51" s="315"/>
      <c r="K51" s="315"/>
      <c r="L51" s="626">
        <f t="shared" si="0"/>
        <v>0</v>
      </c>
      <c r="M51" s="315"/>
      <c r="N51" s="316"/>
      <c r="O51" s="212"/>
    </row>
    <row r="52" spans="2:15" s="32" customFormat="1" x14ac:dyDescent="0.2">
      <c r="B52" s="211"/>
      <c r="C52" s="311"/>
      <c r="D52" s="312"/>
      <c r="E52" s="312"/>
      <c r="F52" s="313"/>
      <c r="G52" s="314"/>
      <c r="H52" s="314"/>
      <c r="I52" s="315"/>
      <c r="J52" s="315"/>
      <c r="K52" s="315"/>
      <c r="L52" s="626">
        <f t="shared" si="0"/>
        <v>0</v>
      </c>
      <c r="M52" s="315"/>
      <c r="N52" s="316"/>
      <c r="O52" s="212"/>
    </row>
    <row r="53" spans="2:15" s="32" customFormat="1" x14ac:dyDescent="0.2">
      <c r="B53" s="211"/>
      <c r="C53" s="311"/>
      <c r="D53" s="312"/>
      <c r="E53" s="312"/>
      <c r="F53" s="313"/>
      <c r="G53" s="314"/>
      <c r="H53" s="314"/>
      <c r="I53" s="315"/>
      <c r="J53" s="315"/>
      <c r="K53" s="315"/>
      <c r="L53" s="626">
        <f t="shared" si="0"/>
        <v>0</v>
      </c>
      <c r="M53" s="315"/>
      <c r="N53" s="316"/>
      <c r="O53" s="212"/>
    </row>
    <row r="54" spans="2:15" s="32" customFormat="1" x14ac:dyDescent="0.2">
      <c r="B54" s="211"/>
      <c r="C54" s="311"/>
      <c r="D54" s="312"/>
      <c r="E54" s="312"/>
      <c r="F54" s="313"/>
      <c r="G54" s="314"/>
      <c r="H54" s="314"/>
      <c r="I54" s="315"/>
      <c r="J54" s="315"/>
      <c r="K54" s="315"/>
      <c r="L54" s="626">
        <f t="shared" si="0"/>
        <v>0</v>
      </c>
      <c r="M54" s="315"/>
      <c r="N54" s="316"/>
      <c r="O54" s="212"/>
    </row>
    <row r="55" spans="2:15" s="32" customFormat="1" x14ac:dyDescent="0.2">
      <c r="B55" s="211"/>
      <c r="C55" s="311"/>
      <c r="D55" s="312"/>
      <c r="E55" s="312"/>
      <c r="F55" s="313"/>
      <c r="G55" s="314"/>
      <c r="H55" s="314"/>
      <c r="I55" s="315"/>
      <c r="J55" s="315"/>
      <c r="K55" s="315"/>
      <c r="L55" s="626">
        <f t="shared" si="0"/>
        <v>0</v>
      </c>
      <c r="M55" s="315"/>
      <c r="N55" s="316"/>
      <c r="O55" s="212"/>
    </row>
    <row r="56" spans="2:15" s="32" customFormat="1" x14ac:dyDescent="0.2">
      <c r="B56" s="211"/>
      <c r="C56" s="311"/>
      <c r="D56" s="312"/>
      <c r="E56" s="312"/>
      <c r="F56" s="313"/>
      <c r="G56" s="314"/>
      <c r="H56" s="314"/>
      <c r="I56" s="315"/>
      <c r="J56" s="315"/>
      <c r="K56" s="315"/>
      <c r="L56" s="626">
        <f t="shared" si="0"/>
        <v>0</v>
      </c>
      <c r="M56" s="315"/>
      <c r="N56" s="316"/>
      <c r="O56" s="212"/>
    </row>
    <row r="57" spans="2:15" s="32" customFormat="1" x14ac:dyDescent="0.2">
      <c r="B57" s="211"/>
      <c r="C57" s="311"/>
      <c r="D57" s="312"/>
      <c r="E57" s="312"/>
      <c r="F57" s="313"/>
      <c r="G57" s="314"/>
      <c r="H57" s="314"/>
      <c r="I57" s="315"/>
      <c r="J57" s="315"/>
      <c r="K57" s="315"/>
      <c r="L57" s="626">
        <f t="shared" si="0"/>
        <v>0</v>
      </c>
      <c r="M57" s="315"/>
      <c r="N57" s="316"/>
      <c r="O57" s="212"/>
    </row>
    <row r="58" spans="2:15" s="32" customFormat="1" x14ac:dyDescent="0.2">
      <c r="B58" s="211"/>
      <c r="C58" s="311"/>
      <c r="D58" s="312"/>
      <c r="E58" s="312"/>
      <c r="F58" s="313"/>
      <c r="G58" s="314"/>
      <c r="H58" s="314"/>
      <c r="I58" s="315"/>
      <c r="J58" s="315"/>
      <c r="K58" s="315"/>
      <c r="L58" s="626">
        <f t="shared" si="0"/>
        <v>0</v>
      </c>
      <c r="M58" s="315"/>
      <c r="N58" s="316"/>
      <c r="O58" s="212"/>
    </row>
    <row r="59" spans="2:15" s="32" customFormat="1" x14ac:dyDescent="0.2">
      <c r="B59" s="211"/>
      <c r="C59" s="311"/>
      <c r="D59" s="312"/>
      <c r="E59" s="312"/>
      <c r="F59" s="313"/>
      <c r="G59" s="314"/>
      <c r="H59" s="314"/>
      <c r="I59" s="315"/>
      <c r="J59" s="315"/>
      <c r="K59" s="315"/>
      <c r="L59" s="626">
        <f t="shared" si="0"/>
        <v>0</v>
      </c>
      <c r="M59" s="315"/>
      <c r="N59" s="316"/>
      <c r="O59" s="212"/>
    </row>
    <row r="60" spans="2:15" s="32" customFormat="1" x14ac:dyDescent="0.2">
      <c r="B60" s="211"/>
      <c r="C60" s="311"/>
      <c r="D60" s="312"/>
      <c r="E60" s="312"/>
      <c r="F60" s="313"/>
      <c r="G60" s="314"/>
      <c r="H60" s="314"/>
      <c r="I60" s="315"/>
      <c r="J60" s="315"/>
      <c r="K60" s="315"/>
      <c r="L60" s="626">
        <f t="shared" si="0"/>
        <v>0</v>
      </c>
      <c r="M60" s="315"/>
      <c r="N60" s="316"/>
      <c r="O60" s="212"/>
    </row>
    <row r="61" spans="2:15" s="32" customFormat="1" x14ac:dyDescent="0.2">
      <c r="B61" s="211"/>
      <c r="C61" s="311"/>
      <c r="D61" s="312"/>
      <c r="E61" s="312"/>
      <c r="F61" s="313"/>
      <c r="G61" s="314"/>
      <c r="H61" s="314"/>
      <c r="I61" s="315"/>
      <c r="J61" s="315"/>
      <c r="K61" s="315"/>
      <c r="L61" s="626">
        <f t="shared" si="0"/>
        <v>0</v>
      </c>
      <c r="M61" s="315"/>
      <c r="N61" s="316"/>
      <c r="O61" s="212"/>
    </row>
    <row r="62" spans="2:15" s="32" customFormat="1" x14ac:dyDescent="0.2">
      <c r="B62" s="211"/>
      <c r="C62" s="311"/>
      <c r="D62" s="312"/>
      <c r="E62" s="312"/>
      <c r="F62" s="313"/>
      <c r="G62" s="314"/>
      <c r="H62" s="314"/>
      <c r="I62" s="315"/>
      <c r="J62" s="315"/>
      <c r="K62" s="315"/>
      <c r="L62" s="626">
        <f t="shared" si="0"/>
        <v>0</v>
      </c>
      <c r="M62" s="315"/>
      <c r="N62" s="316"/>
      <c r="O62" s="212"/>
    </row>
    <row r="63" spans="2:15" s="32" customFormat="1" x14ac:dyDescent="0.2">
      <c r="B63" s="211"/>
      <c r="C63" s="311"/>
      <c r="D63" s="312"/>
      <c r="E63" s="312"/>
      <c r="F63" s="313"/>
      <c r="G63" s="314"/>
      <c r="H63" s="314"/>
      <c r="I63" s="315"/>
      <c r="J63" s="315"/>
      <c r="K63" s="315"/>
      <c r="L63" s="626">
        <f t="shared" si="0"/>
        <v>0</v>
      </c>
      <c r="M63" s="315"/>
      <c r="N63" s="316"/>
      <c r="O63" s="212"/>
    </row>
    <row r="64" spans="2:15" s="32" customFormat="1" x14ac:dyDescent="0.2">
      <c r="B64" s="211"/>
      <c r="C64" s="311"/>
      <c r="D64" s="312"/>
      <c r="E64" s="312"/>
      <c r="F64" s="313"/>
      <c r="G64" s="314"/>
      <c r="H64" s="314"/>
      <c r="I64" s="315"/>
      <c r="J64" s="315"/>
      <c r="K64" s="315"/>
      <c r="L64" s="626">
        <f t="shared" si="0"/>
        <v>0</v>
      </c>
      <c r="M64" s="315"/>
      <c r="N64" s="316"/>
      <c r="O64" s="212"/>
    </row>
    <row r="65" spans="2:15" s="32" customFormat="1" x14ac:dyDescent="0.2">
      <c r="B65" s="211"/>
      <c r="C65" s="311"/>
      <c r="D65" s="312"/>
      <c r="E65" s="312"/>
      <c r="F65" s="313"/>
      <c r="G65" s="314"/>
      <c r="H65" s="314"/>
      <c r="I65" s="315"/>
      <c r="J65" s="315"/>
      <c r="K65" s="315"/>
      <c r="L65" s="626">
        <f t="shared" si="0"/>
        <v>0</v>
      </c>
      <c r="M65" s="315"/>
      <c r="N65" s="316"/>
      <c r="O65" s="212"/>
    </row>
    <row r="66" spans="2:15" s="32" customFormat="1" x14ac:dyDescent="0.2">
      <c r="B66" s="211"/>
      <c r="C66" s="311"/>
      <c r="D66" s="312"/>
      <c r="E66" s="312"/>
      <c r="F66" s="313"/>
      <c r="G66" s="314"/>
      <c r="H66" s="314"/>
      <c r="I66" s="315"/>
      <c r="J66" s="315"/>
      <c r="K66" s="315"/>
      <c r="L66" s="626">
        <f t="shared" si="0"/>
        <v>0</v>
      </c>
      <c r="M66" s="315"/>
      <c r="N66" s="316"/>
      <c r="O66" s="212"/>
    </row>
    <row r="67" spans="2:15" s="32" customFormat="1" x14ac:dyDescent="0.2">
      <c r="B67" s="211"/>
      <c r="C67" s="311"/>
      <c r="D67" s="312"/>
      <c r="E67" s="312"/>
      <c r="F67" s="313"/>
      <c r="G67" s="314"/>
      <c r="H67" s="314"/>
      <c r="I67" s="315"/>
      <c r="J67" s="315"/>
      <c r="K67" s="315"/>
      <c r="L67" s="626">
        <f t="shared" si="0"/>
        <v>0</v>
      </c>
      <c r="M67" s="315"/>
      <c r="N67" s="316"/>
      <c r="O67" s="212"/>
    </row>
    <row r="68" spans="2:15" s="32" customFormat="1" x14ac:dyDescent="0.2">
      <c r="B68" s="211"/>
      <c r="C68" s="311"/>
      <c r="D68" s="312"/>
      <c r="E68" s="312"/>
      <c r="F68" s="313"/>
      <c r="G68" s="314"/>
      <c r="H68" s="314"/>
      <c r="I68" s="315"/>
      <c r="J68" s="315"/>
      <c r="K68" s="315"/>
      <c r="L68" s="626">
        <f t="shared" si="0"/>
        <v>0</v>
      </c>
      <c r="M68" s="315"/>
      <c r="N68" s="316"/>
      <c r="O68" s="212"/>
    </row>
    <row r="69" spans="2:15" s="32" customFormat="1" x14ac:dyDescent="0.2">
      <c r="B69" s="211"/>
      <c r="C69" s="311"/>
      <c r="D69" s="312"/>
      <c r="E69" s="312"/>
      <c r="F69" s="313"/>
      <c r="G69" s="314"/>
      <c r="H69" s="314"/>
      <c r="I69" s="315"/>
      <c r="J69" s="315"/>
      <c r="K69" s="315"/>
      <c r="L69" s="626">
        <f t="shared" si="0"/>
        <v>0</v>
      </c>
      <c r="M69" s="315"/>
      <c r="N69" s="316"/>
      <c r="O69" s="212"/>
    </row>
    <row r="70" spans="2:15" s="32" customFormat="1" x14ac:dyDescent="0.2">
      <c r="B70" s="211"/>
      <c r="C70" s="311"/>
      <c r="D70" s="312"/>
      <c r="E70" s="312"/>
      <c r="F70" s="313"/>
      <c r="G70" s="314"/>
      <c r="H70" s="314"/>
      <c r="I70" s="315"/>
      <c r="J70" s="315"/>
      <c r="K70" s="315"/>
      <c r="L70" s="626">
        <f t="shared" si="0"/>
        <v>0</v>
      </c>
      <c r="M70" s="315"/>
      <c r="N70" s="316"/>
      <c r="O70" s="212"/>
    </row>
    <row r="71" spans="2:15" s="32" customFormat="1" x14ac:dyDescent="0.2">
      <c r="B71" s="211"/>
      <c r="C71" s="311"/>
      <c r="D71" s="312"/>
      <c r="E71" s="312"/>
      <c r="F71" s="313"/>
      <c r="G71" s="314"/>
      <c r="H71" s="314"/>
      <c r="I71" s="315"/>
      <c r="J71" s="315"/>
      <c r="K71" s="315"/>
      <c r="L71" s="626">
        <f t="shared" si="0"/>
        <v>0</v>
      </c>
      <c r="M71" s="315"/>
      <c r="N71" s="316"/>
      <c r="O71" s="212"/>
    </row>
    <row r="72" spans="2:15" s="32" customFormat="1" x14ac:dyDescent="0.2">
      <c r="B72" s="211"/>
      <c r="C72" s="311"/>
      <c r="D72" s="312"/>
      <c r="E72" s="312"/>
      <c r="F72" s="313"/>
      <c r="G72" s="314"/>
      <c r="H72" s="314"/>
      <c r="I72" s="315"/>
      <c r="J72" s="315"/>
      <c r="K72" s="315"/>
      <c r="L72" s="626">
        <f t="shared" si="0"/>
        <v>0</v>
      </c>
      <c r="M72" s="315"/>
      <c r="N72" s="316"/>
      <c r="O72" s="212"/>
    </row>
    <row r="73" spans="2:15" s="32" customFormat="1" x14ac:dyDescent="0.2">
      <c r="B73" s="211"/>
      <c r="C73" s="311"/>
      <c r="D73" s="312"/>
      <c r="E73" s="312"/>
      <c r="F73" s="313"/>
      <c r="G73" s="314"/>
      <c r="H73" s="314"/>
      <c r="I73" s="315"/>
      <c r="J73" s="315"/>
      <c r="K73" s="315"/>
      <c r="L73" s="626">
        <f t="shared" si="0"/>
        <v>0</v>
      </c>
      <c r="M73" s="315"/>
      <c r="N73" s="316"/>
      <c r="O73" s="212"/>
    </row>
    <row r="74" spans="2:15" s="32" customFormat="1" x14ac:dyDescent="0.2">
      <c r="B74" s="211"/>
      <c r="C74" s="311"/>
      <c r="D74" s="312"/>
      <c r="E74" s="312"/>
      <c r="F74" s="313"/>
      <c r="G74" s="314"/>
      <c r="H74" s="314"/>
      <c r="I74" s="315"/>
      <c r="J74" s="315"/>
      <c r="K74" s="315"/>
      <c r="L74" s="626">
        <f t="shared" si="0"/>
        <v>0</v>
      </c>
      <c r="M74" s="315"/>
      <c r="N74" s="316"/>
      <c r="O74" s="212"/>
    </row>
    <row r="75" spans="2:15" s="32" customFormat="1" x14ac:dyDescent="0.2">
      <c r="B75" s="211"/>
      <c r="C75" s="311"/>
      <c r="D75" s="312"/>
      <c r="E75" s="312"/>
      <c r="F75" s="313"/>
      <c r="G75" s="314"/>
      <c r="H75" s="314"/>
      <c r="I75" s="315"/>
      <c r="J75" s="315"/>
      <c r="K75" s="315"/>
      <c r="L75" s="626">
        <f t="shared" si="0"/>
        <v>0</v>
      </c>
      <c r="M75" s="315"/>
      <c r="N75" s="316"/>
      <c r="O75" s="212"/>
    </row>
    <row r="76" spans="2:15" s="32" customFormat="1" x14ac:dyDescent="0.2">
      <c r="B76" s="211"/>
      <c r="C76" s="311"/>
      <c r="D76" s="312"/>
      <c r="E76" s="312"/>
      <c r="F76" s="313"/>
      <c r="G76" s="314"/>
      <c r="H76" s="314"/>
      <c r="I76" s="315"/>
      <c r="J76" s="315"/>
      <c r="K76" s="315"/>
      <c r="L76" s="626">
        <f t="shared" si="0"/>
        <v>0</v>
      </c>
      <c r="M76" s="315"/>
      <c r="N76" s="316"/>
      <c r="O76" s="212"/>
    </row>
    <row r="77" spans="2:15" s="32" customFormat="1" x14ac:dyDescent="0.2">
      <c r="B77" s="211"/>
      <c r="C77" s="311"/>
      <c r="D77" s="312"/>
      <c r="E77" s="312"/>
      <c r="F77" s="313"/>
      <c r="G77" s="314"/>
      <c r="H77" s="314"/>
      <c r="I77" s="315"/>
      <c r="J77" s="315"/>
      <c r="K77" s="315"/>
      <c r="L77" s="626">
        <f t="shared" si="0"/>
        <v>0</v>
      </c>
      <c r="M77" s="315"/>
      <c r="N77" s="316"/>
      <c r="O77" s="212"/>
    </row>
    <row r="78" spans="2:15" s="32" customFormat="1" x14ac:dyDescent="0.2">
      <c r="B78" s="211"/>
      <c r="C78" s="311"/>
      <c r="D78" s="312"/>
      <c r="E78" s="312"/>
      <c r="F78" s="313"/>
      <c r="G78" s="314"/>
      <c r="H78" s="314"/>
      <c r="I78" s="315"/>
      <c r="J78" s="315"/>
      <c r="K78" s="315"/>
      <c r="L78" s="626">
        <f t="shared" si="0"/>
        <v>0</v>
      </c>
      <c r="M78" s="315"/>
      <c r="N78" s="316"/>
      <c r="O78" s="212"/>
    </row>
    <row r="79" spans="2:15" s="32" customFormat="1" x14ac:dyDescent="0.2">
      <c r="B79" s="211"/>
      <c r="C79" s="311"/>
      <c r="D79" s="312"/>
      <c r="E79" s="312"/>
      <c r="F79" s="313"/>
      <c r="G79" s="314"/>
      <c r="H79" s="314"/>
      <c r="I79" s="315"/>
      <c r="J79" s="315"/>
      <c r="K79" s="315"/>
      <c r="L79" s="626">
        <f t="shared" si="0"/>
        <v>0</v>
      </c>
      <c r="M79" s="315"/>
      <c r="N79" s="316"/>
      <c r="O79" s="212"/>
    </row>
    <row r="80" spans="2:15" s="32" customFormat="1" x14ac:dyDescent="0.2">
      <c r="B80" s="211"/>
      <c r="C80" s="311"/>
      <c r="D80" s="312"/>
      <c r="E80" s="312"/>
      <c r="F80" s="313"/>
      <c r="G80" s="314"/>
      <c r="H80" s="314"/>
      <c r="I80" s="315"/>
      <c r="J80" s="315"/>
      <c r="K80" s="315"/>
      <c r="L80" s="626">
        <f t="shared" si="0"/>
        <v>0</v>
      </c>
      <c r="M80" s="315"/>
      <c r="N80" s="316"/>
      <c r="O80" s="212"/>
    </row>
    <row r="81" spans="2:15" s="32" customFormat="1" x14ac:dyDescent="0.2">
      <c r="B81" s="211"/>
      <c r="C81" s="311"/>
      <c r="D81" s="312"/>
      <c r="E81" s="312"/>
      <c r="F81" s="313"/>
      <c r="G81" s="314"/>
      <c r="H81" s="314"/>
      <c r="I81" s="315"/>
      <c r="J81" s="315"/>
      <c r="K81" s="315"/>
      <c r="L81" s="626">
        <f t="shared" ref="L81:L101" si="1">G81+I81+J81-K81</f>
        <v>0</v>
      </c>
      <c r="M81" s="315"/>
      <c r="N81" s="316"/>
      <c r="O81" s="212"/>
    </row>
    <row r="82" spans="2:15" s="32" customFormat="1" x14ac:dyDescent="0.2">
      <c r="B82" s="211"/>
      <c r="C82" s="311"/>
      <c r="D82" s="312"/>
      <c r="E82" s="312"/>
      <c r="F82" s="313"/>
      <c r="G82" s="314"/>
      <c r="H82" s="314"/>
      <c r="I82" s="315"/>
      <c r="J82" s="315"/>
      <c r="K82" s="315"/>
      <c r="L82" s="626">
        <f t="shared" si="1"/>
        <v>0</v>
      </c>
      <c r="M82" s="315"/>
      <c r="N82" s="316"/>
      <c r="O82" s="212"/>
    </row>
    <row r="83" spans="2:15" s="32" customFormat="1" x14ac:dyDescent="0.2">
      <c r="B83" s="211"/>
      <c r="C83" s="311"/>
      <c r="D83" s="312"/>
      <c r="E83" s="312"/>
      <c r="F83" s="313"/>
      <c r="G83" s="314"/>
      <c r="H83" s="314"/>
      <c r="I83" s="315"/>
      <c r="J83" s="315"/>
      <c r="K83" s="315"/>
      <c r="L83" s="626">
        <f t="shared" si="1"/>
        <v>0</v>
      </c>
      <c r="M83" s="315"/>
      <c r="N83" s="316"/>
      <c r="O83" s="212"/>
    </row>
    <row r="84" spans="2:15" s="32" customFormat="1" x14ac:dyDescent="0.2">
      <c r="B84" s="211"/>
      <c r="C84" s="311"/>
      <c r="D84" s="312"/>
      <c r="E84" s="312"/>
      <c r="F84" s="313"/>
      <c r="G84" s="314"/>
      <c r="H84" s="314"/>
      <c r="I84" s="315"/>
      <c r="J84" s="315"/>
      <c r="K84" s="315"/>
      <c r="L84" s="626">
        <f t="shared" si="1"/>
        <v>0</v>
      </c>
      <c r="M84" s="315"/>
      <c r="N84" s="316"/>
      <c r="O84" s="212"/>
    </row>
    <row r="85" spans="2:15" s="32" customFormat="1" x14ac:dyDescent="0.2">
      <c r="B85" s="211"/>
      <c r="C85" s="311"/>
      <c r="D85" s="312"/>
      <c r="E85" s="312"/>
      <c r="F85" s="313"/>
      <c r="G85" s="314"/>
      <c r="H85" s="314"/>
      <c r="I85" s="315"/>
      <c r="J85" s="315"/>
      <c r="K85" s="315"/>
      <c r="L85" s="626">
        <f t="shared" si="1"/>
        <v>0</v>
      </c>
      <c r="M85" s="315"/>
      <c r="N85" s="316"/>
      <c r="O85" s="212"/>
    </row>
    <row r="86" spans="2:15" s="32" customFormat="1" x14ac:dyDescent="0.2">
      <c r="B86" s="211"/>
      <c r="C86" s="311"/>
      <c r="D86" s="312"/>
      <c r="E86" s="312"/>
      <c r="F86" s="313"/>
      <c r="G86" s="314"/>
      <c r="H86" s="314"/>
      <c r="I86" s="315"/>
      <c r="J86" s="315"/>
      <c r="K86" s="315"/>
      <c r="L86" s="626">
        <f t="shared" si="1"/>
        <v>0</v>
      </c>
      <c r="M86" s="315"/>
      <c r="N86" s="316"/>
      <c r="O86" s="212"/>
    </row>
    <row r="87" spans="2:15" s="32" customFormat="1" x14ac:dyDescent="0.2">
      <c r="B87" s="211"/>
      <c r="C87" s="311"/>
      <c r="D87" s="312"/>
      <c r="E87" s="312"/>
      <c r="F87" s="313"/>
      <c r="G87" s="314"/>
      <c r="H87" s="314"/>
      <c r="I87" s="315"/>
      <c r="J87" s="315"/>
      <c r="K87" s="315"/>
      <c r="L87" s="626">
        <f t="shared" si="1"/>
        <v>0</v>
      </c>
      <c r="M87" s="315"/>
      <c r="N87" s="316"/>
      <c r="O87" s="212"/>
    </row>
    <row r="88" spans="2:15" s="32" customFormat="1" x14ac:dyDescent="0.2">
      <c r="B88" s="211"/>
      <c r="C88" s="311"/>
      <c r="D88" s="312"/>
      <c r="E88" s="312"/>
      <c r="F88" s="313"/>
      <c r="G88" s="314"/>
      <c r="H88" s="314"/>
      <c r="I88" s="315"/>
      <c r="J88" s="315"/>
      <c r="K88" s="315"/>
      <c r="L88" s="626">
        <f t="shared" si="1"/>
        <v>0</v>
      </c>
      <c r="M88" s="315"/>
      <c r="N88" s="316"/>
      <c r="O88" s="212"/>
    </row>
    <row r="89" spans="2:15" s="32" customFormat="1" x14ac:dyDescent="0.2">
      <c r="B89" s="211"/>
      <c r="C89" s="311"/>
      <c r="D89" s="312"/>
      <c r="E89" s="312"/>
      <c r="F89" s="313"/>
      <c r="G89" s="314"/>
      <c r="H89" s="314"/>
      <c r="I89" s="315"/>
      <c r="J89" s="315"/>
      <c r="K89" s="315"/>
      <c r="L89" s="626">
        <f t="shared" si="1"/>
        <v>0</v>
      </c>
      <c r="M89" s="315"/>
      <c r="N89" s="316"/>
      <c r="O89" s="212"/>
    </row>
    <row r="90" spans="2:15" s="32" customFormat="1" x14ac:dyDescent="0.2">
      <c r="B90" s="211"/>
      <c r="C90" s="311"/>
      <c r="D90" s="312"/>
      <c r="E90" s="312"/>
      <c r="F90" s="313"/>
      <c r="G90" s="314"/>
      <c r="H90" s="314"/>
      <c r="I90" s="315"/>
      <c r="J90" s="315"/>
      <c r="K90" s="315"/>
      <c r="L90" s="626">
        <f t="shared" si="1"/>
        <v>0</v>
      </c>
      <c r="M90" s="315"/>
      <c r="N90" s="316"/>
      <c r="O90" s="212"/>
    </row>
    <row r="91" spans="2:15" s="32" customFormat="1" x14ac:dyDescent="0.2">
      <c r="B91" s="211"/>
      <c r="C91" s="311"/>
      <c r="D91" s="312"/>
      <c r="E91" s="312"/>
      <c r="F91" s="313"/>
      <c r="G91" s="314"/>
      <c r="H91" s="314"/>
      <c r="I91" s="315"/>
      <c r="J91" s="315"/>
      <c r="K91" s="315"/>
      <c r="L91" s="626">
        <f t="shared" si="1"/>
        <v>0</v>
      </c>
      <c r="M91" s="315"/>
      <c r="N91" s="316"/>
      <c r="O91" s="212"/>
    </row>
    <row r="92" spans="2:15" s="32" customFormat="1" x14ac:dyDescent="0.2">
      <c r="B92" s="211"/>
      <c r="C92" s="311"/>
      <c r="D92" s="312"/>
      <c r="E92" s="312"/>
      <c r="F92" s="313"/>
      <c r="G92" s="314"/>
      <c r="H92" s="314"/>
      <c r="I92" s="315"/>
      <c r="J92" s="315"/>
      <c r="K92" s="315"/>
      <c r="L92" s="626">
        <f t="shared" si="1"/>
        <v>0</v>
      </c>
      <c r="M92" s="315"/>
      <c r="N92" s="316"/>
      <c r="O92" s="212"/>
    </row>
    <row r="93" spans="2:15" s="32" customFormat="1" x14ac:dyDescent="0.2">
      <c r="B93" s="211"/>
      <c r="C93" s="311"/>
      <c r="D93" s="312"/>
      <c r="E93" s="312"/>
      <c r="F93" s="313"/>
      <c r="G93" s="314"/>
      <c r="H93" s="314"/>
      <c r="I93" s="315"/>
      <c r="J93" s="315"/>
      <c r="K93" s="315"/>
      <c r="L93" s="626">
        <f t="shared" si="1"/>
        <v>0</v>
      </c>
      <c r="M93" s="315"/>
      <c r="N93" s="316"/>
      <c r="O93" s="212"/>
    </row>
    <row r="94" spans="2:15" s="32" customFormat="1" x14ac:dyDescent="0.2">
      <c r="B94" s="211"/>
      <c r="C94" s="311"/>
      <c r="D94" s="312"/>
      <c r="E94" s="312"/>
      <c r="F94" s="313"/>
      <c r="G94" s="314"/>
      <c r="H94" s="314"/>
      <c r="I94" s="315"/>
      <c r="J94" s="315"/>
      <c r="K94" s="315"/>
      <c r="L94" s="626">
        <f t="shared" si="1"/>
        <v>0</v>
      </c>
      <c r="M94" s="315"/>
      <c r="N94" s="316"/>
      <c r="O94" s="212"/>
    </row>
    <row r="95" spans="2:15" s="32" customFormat="1" x14ac:dyDescent="0.2">
      <c r="B95" s="211"/>
      <c r="C95" s="311"/>
      <c r="D95" s="312"/>
      <c r="E95" s="312"/>
      <c r="F95" s="313"/>
      <c r="G95" s="314"/>
      <c r="H95" s="314"/>
      <c r="I95" s="315"/>
      <c r="J95" s="315"/>
      <c r="K95" s="315"/>
      <c r="L95" s="626">
        <f t="shared" si="1"/>
        <v>0</v>
      </c>
      <c r="M95" s="315"/>
      <c r="N95" s="316"/>
      <c r="O95" s="212"/>
    </row>
    <row r="96" spans="2:15" s="32" customFormat="1" x14ac:dyDescent="0.2">
      <c r="B96" s="211"/>
      <c r="C96" s="311"/>
      <c r="D96" s="312"/>
      <c r="E96" s="312"/>
      <c r="F96" s="313"/>
      <c r="G96" s="314"/>
      <c r="H96" s="314"/>
      <c r="I96" s="315"/>
      <c r="J96" s="315"/>
      <c r="K96" s="315"/>
      <c r="L96" s="626">
        <f t="shared" si="1"/>
        <v>0</v>
      </c>
      <c r="M96" s="315"/>
      <c r="N96" s="316"/>
      <c r="O96" s="212"/>
    </row>
    <row r="97" spans="2:19" s="32" customFormat="1" x14ac:dyDescent="0.2">
      <c r="B97" s="211"/>
      <c r="C97" s="311"/>
      <c r="D97" s="312"/>
      <c r="E97" s="312"/>
      <c r="F97" s="313"/>
      <c r="G97" s="314"/>
      <c r="H97" s="314"/>
      <c r="I97" s="315"/>
      <c r="J97" s="315"/>
      <c r="K97" s="315"/>
      <c r="L97" s="626">
        <f t="shared" si="1"/>
        <v>0</v>
      </c>
      <c r="M97" s="315"/>
      <c r="N97" s="316"/>
      <c r="O97" s="212"/>
    </row>
    <row r="98" spans="2:19" s="32" customFormat="1" x14ac:dyDescent="0.2">
      <c r="B98" s="211"/>
      <c r="C98" s="311"/>
      <c r="D98" s="312"/>
      <c r="E98" s="312"/>
      <c r="F98" s="313"/>
      <c r="G98" s="314"/>
      <c r="H98" s="314"/>
      <c r="I98" s="315"/>
      <c r="J98" s="315"/>
      <c r="K98" s="315"/>
      <c r="L98" s="626">
        <f t="shared" si="1"/>
        <v>0</v>
      </c>
      <c r="M98" s="315"/>
      <c r="N98" s="316"/>
      <c r="O98" s="212"/>
    </row>
    <row r="99" spans="2:19" s="32" customFormat="1" x14ac:dyDescent="0.2">
      <c r="B99" s="211"/>
      <c r="C99" s="311"/>
      <c r="D99" s="312"/>
      <c r="E99" s="312"/>
      <c r="F99" s="313"/>
      <c r="G99" s="314"/>
      <c r="H99" s="314"/>
      <c r="I99" s="315"/>
      <c r="J99" s="315"/>
      <c r="K99" s="315"/>
      <c r="L99" s="626">
        <f t="shared" si="1"/>
        <v>0</v>
      </c>
      <c r="M99" s="315"/>
      <c r="N99" s="316"/>
      <c r="O99" s="212"/>
    </row>
    <row r="100" spans="2:19" s="32" customFormat="1" x14ac:dyDescent="0.2">
      <c r="B100" s="211"/>
      <c r="C100" s="311"/>
      <c r="D100" s="312"/>
      <c r="E100" s="312"/>
      <c r="F100" s="313"/>
      <c r="G100" s="314"/>
      <c r="H100" s="314"/>
      <c r="I100" s="315"/>
      <c r="J100" s="315"/>
      <c r="K100" s="315"/>
      <c r="L100" s="626">
        <f t="shared" si="1"/>
        <v>0</v>
      </c>
      <c r="M100" s="315"/>
      <c r="N100" s="316"/>
      <c r="O100" s="212"/>
    </row>
    <row r="101" spans="2:19" s="32" customFormat="1" x14ac:dyDescent="0.2">
      <c r="B101" s="211"/>
      <c r="C101" s="317"/>
      <c r="D101" s="318"/>
      <c r="E101" s="318"/>
      <c r="F101" s="319"/>
      <c r="G101" s="314"/>
      <c r="H101" s="314"/>
      <c r="I101" s="315"/>
      <c r="J101" s="315"/>
      <c r="K101" s="315"/>
      <c r="L101" s="626">
        <f t="shared" si="1"/>
        <v>0</v>
      </c>
      <c r="M101" s="315"/>
      <c r="N101" s="316"/>
      <c r="O101" s="212"/>
    </row>
    <row r="102" spans="2:19" s="32" customFormat="1" x14ac:dyDescent="0.2">
      <c r="B102" s="211"/>
      <c r="C102" s="2903" t="s">
        <v>33</v>
      </c>
      <c r="D102" s="2903"/>
      <c r="E102" s="2903"/>
      <c r="F102" s="2903"/>
      <c r="G102" s="320">
        <f>SUM(G16:G101)</f>
        <v>0</v>
      </c>
      <c r="H102" s="320"/>
      <c r="I102" s="320">
        <f>SUM(I16:I101)</f>
        <v>0</v>
      </c>
      <c r="J102" s="320"/>
      <c r="K102" s="320">
        <f>SUM(K16:K101)</f>
        <v>0</v>
      </c>
      <c r="L102" s="320">
        <f>SUM(L16:L101)</f>
        <v>0</v>
      </c>
      <c r="M102" s="320">
        <f>SUM(M16:M101)</f>
        <v>0</v>
      </c>
      <c r="N102" s="316"/>
      <c r="O102" s="212"/>
    </row>
    <row r="103" spans="2:19" s="32" customFormat="1" x14ac:dyDescent="0.2">
      <c r="B103" s="211"/>
      <c r="C103" s="141"/>
      <c r="D103" s="141"/>
      <c r="E103" s="141"/>
      <c r="F103" s="67"/>
      <c r="G103" s="142"/>
      <c r="H103" s="142"/>
      <c r="I103" s="142"/>
      <c r="J103" s="142"/>
      <c r="K103" s="142"/>
      <c r="L103" s="142"/>
      <c r="M103" s="142"/>
      <c r="N103" s="322" t="s">
        <v>259</v>
      </c>
      <c r="O103" s="212"/>
    </row>
    <row r="104" spans="2:19" s="80" customFormat="1" ht="19.5" customHeight="1" x14ac:dyDescent="0.2">
      <c r="B104" s="324"/>
      <c r="C104" s="490"/>
      <c r="D104" s="568"/>
      <c r="E104" s="568"/>
      <c r="F104" s="490"/>
      <c r="G104" s="524"/>
      <c r="H104" s="524"/>
      <c r="I104" s="567"/>
      <c r="J104" s="524"/>
      <c r="K104" s="524"/>
      <c r="L104" s="567"/>
      <c r="M104" s="567"/>
      <c r="N104" s="490"/>
      <c r="O104" s="325"/>
    </row>
    <row r="105" spans="2:19" s="50" customFormat="1" ht="15" x14ac:dyDescent="0.25">
      <c r="B105" s="326"/>
      <c r="C105" s="524"/>
      <c r="D105" s="2815" t="str">
        <f>'Datos Generales'!C16</f>
        <v>Preparado por</v>
      </c>
      <c r="E105" s="2815"/>
      <c r="F105" s="524"/>
      <c r="G105" s="2642" t="str">
        <f>'Datos Generales'!D16</f>
        <v>Revisado por</v>
      </c>
      <c r="H105" s="2642"/>
      <c r="I105" s="2642"/>
      <c r="J105" s="602"/>
      <c r="K105" s="570"/>
      <c r="L105" s="2642" t="str">
        <f>'Datos Generales'!E16</f>
        <v>Autorizado por</v>
      </c>
      <c r="M105" s="2642"/>
      <c r="N105" s="524"/>
      <c r="O105" s="327"/>
      <c r="Q105" s="81"/>
      <c r="R105" s="81"/>
      <c r="S105" s="81"/>
    </row>
    <row r="106" spans="2:19" s="82" customFormat="1" ht="27" customHeight="1" x14ac:dyDescent="0.25">
      <c r="B106" s="328"/>
      <c r="C106" s="550"/>
      <c r="D106" s="569"/>
      <c r="E106" s="569"/>
      <c r="F106" s="550"/>
      <c r="G106" s="569"/>
      <c r="H106" s="569"/>
      <c r="I106" s="569"/>
      <c r="J106" s="550"/>
      <c r="K106" s="571"/>
      <c r="L106" s="569"/>
      <c r="M106" s="569"/>
      <c r="N106" s="550"/>
      <c r="O106" s="329"/>
    </row>
    <row r="107" spans="2:19" s="83" customFormat="1" ht="15" x14ac:dyDescent="0.25">
      <c r="B107" s="330"/>
      <c r="C107" s="551"/>
      <c r="D107" s="2893" t="str">
        <f>'Datos Generales'!C17</f>
        <v>Puesto que ocupa</v>
      </c>
      <c r="E107" s="2893"/>
      <c r="F107" s="523"/>
      <c r="G107" s="2893" t="str">
        <f>'Datos Generales'!D17</f>
        <v>Puesto que ocupa</v>
      </c>
      <c r="H107" s="2893"/>
      <c r="I107" s="2893"/>
      <c r="J107" s="543"/>
      <c r="K107" s="92"/>
      <c r="L107" s="2893" t="str">
        <f>'Datos Generales'!E17</f>
        <v>Puesto que ocupa</v>
      </c>
      <c r="M107" s="2893"/>
      <c r="N107" s="245"/>
      <c r="O107" s="331"/>
    </row>
    <row r="108" spans="2:19" s="83" customFormat="1" ht="24.75" customHeight="1" x14ac:dyDescent="0.25">
      <c r="B108" s="330"/>
      <c r="C108" s="551"/>
      <c r="D108" s="2892"/>
      <c r="E108" s="2892"/>
      <c r="F108" s="550"/>
      <c r="G108" s="2892"/>
      <c r="H108" s="2892"/>
      <c r="I108" s="2892"/>
      <c r="J108" s="550"/>
      <c r="K108" s="571"/>
      <c r="L108" s="2892"/>
      <c r="M108" s="2892"/>
      <c r="N108" s="245"/>
      <c r="O108" s="331"/>
    </row>
    <row r="109" spans="2:19" s="83" customFormat="1" ht="15" x14ac:dyDescent="0.25">
      <c r="B109" s="330"/>
      <c r="C109" s="551"/>
      <c r="D109" s="2893" t="s">
        <v>287</v>
      </c>
      <c r="E109" s="2893"/>
      <c r="F109" s="523"/>
      <c r="G109" s="2893" t="s">
        <v>288</v>
      </c>
      <c r="H109" s="2893"/>
      <c r="I109" s="2893"/>
      <c r="J109" s="543"/>
      <c r="K109" s="92"/>
      <c r="L109" s="2893" t="s">
        <v>300</v>
      </c>
      <c r="M109" s="2893"/>
      <c r="N109" s="245"/>
      <c r="O109" s="331"/>
    </row>
    <row r="110" spans="2:19" s="48" customFormat="1" ht="15" x14ac:dyDescent="0.25">
      <c r="B110" s="332"/>
      <c r="C110" s="333"/>
      <c r="D110" s="41"/>
      <c r="E110" s="41"/>
      <c r="F110" s="41"/>
      <c r="G110" s="41"/>
      <c r="H110" s="41"/>
      <c r="I110" s="41"/>
      <c r="J110" s="41"/>
      <c r="K110" s="41"/>
      <c r="L110" s="41"/>
      <c r="M110" s="41"/>
      <c r="N110" s="41"/>
      <c r="O110" s="334"/>
    </row>
    <row r="111" spans="2:19" s="48" customFormat="1" ht="15" x14ac:dyDescent="0.25"/>
    <row r="112" spans="2:19" s="48" customFormat="1" ht="15" x14ac:dyDescent="0.25"/>
    <row r="113" spans="3:19" s="48" customFormat="1" ht="15" x14ac:dyDescent="0.25"/>
    <row r="114" spans="3:19" s="48" customFormat="1" ht="15" x14ac:dyDescent="0.25"/>
    <row r="115" spans="3:19" s="48" customFormat="1" ht="15" x14ac:dyDescent="0.25">
      <c r="N115" s="43"/>
      <c r="O115" s="43"/>
      <c r="P115" s="43"/>
      <c r="Q115" s="43"/>
      <c r="R115" s="43"/>
      <c r="S115" s="43"/>
    </row>
    <row r="116" spans="3:19" s="48" customFormat="1" ht="15" x14ac:dyDescent="0.25">
      <c r="N116" s="43"/>
      <c r="O116" s="43"/>
      <c r="P116" s="43"/>
      <c r="Q116" s="43"/>
      <c r="R116" s="43"/>
      <c r="S116" s="43"/>
    </row>
    <row r="117" spans="3:19" s="48" customFormat="1" ht="15" x14ac:dyDescent="0.25">
      <c r="N117" s="43"/>
      <c r="O117" s="43"/>
      <c r="P117" s="43"/>
      <c r="Q117" s="43"/>
      <c r="R117" s="43"/>
      <c r="S117" s="43"/>
    </row>
    <row r="120" spans="3:19" x14ac:dyDescent="0.2">
      <c r="C120" s="44"/>
      <c r="D120" s="44"/>
      <c r="E120" s="101"/>
      <c r="F120" s="44"/>
      <c r="G120" s="44"/>
      <c r="H120" s="44"/>
      <c r="I120" s="44"/>
      <c r="J120" s="44"/>
      <c r="K120" s="91"/>
      <c r="L120" s="101"/>
      <c r="M120" s="101"/>
    </row>
    <row r="121" spans="3:19" x14ac:dyDescent="0.2">
      <c r="C121" s="44"/>
      <c r="D121" s="44"/>
      <c r="E121" s="101"/>
      <c r="F121" s="44"/>
      <c r="G121" s="44"/>
      <c r="H121" s="44"/>
      <c r="I121" s="44"/>
      <c r="J121" s="44"/>
      <c r="K121" s="91"/>
      <c r="L121" s="101"/>
      <c r="M121" s="101"/>
    </row>
  </sheetData>
  <mergeCells count="27">
    <mergeCell ref="F11:H11"/>
    <mergeCell ref="G14:G15"/>
    <mergeCell ref="K14:K15"/>
    <mergeCell ref="D109:E109"/>
    <mergeCell ref="D105:E105"/>
    <mergeCell ref="D107:E107"/>
    <mergeCell ref="G105:I105"/>
    <mergeCell ref="G107:I107"/>
    <mergeCell ref="G109:I109"/>
    <mergeCell ref="D108:E108"/>
    <mergeCell ref="G108:I108"/>
    <mergeCell ref="L108:M108"/>
    <mergeCell ref="L105:M105"/>
    <mergeCell ref="L107:M107"/>
    <mergeCell ref="L109:M109"/>
    <mergeCell ref="B6:O6"/>
    <mergeCell ref="B7:O7"/>
    <mergeCell ref="B8:O8"/>
    <mergeCell ref="B9:O9"/>
    <mergeCell ref="C102:F102"/>
    <mergeCell ref="C14:C15"/>
    <mergeCell ref="D14:D15"/>
    <mergeCell ref="M14:M15"/>
    <mergeCell ref="N14:N15"/>
    <mergeCell ref="I14:J14"/>
    <mergeCell ref="E14:E15"/>
    <mergeCell ref="F14:F15"/>
  </mergeCells>
  <dataValidations count="2">
    <dataValidation type="list" allowBlank="1" showInputMessage="1" showErrorMessage="1" sqref="L15">
      <formula1>$Q$10:$Q$14</formula1>
    </dataValidation>
    <dataValidation type="list" allowBlank="1" showInputMessage="1" showErrorMessage="1" sqref="H15">
      <formula1>$Q$4:$Q$9</formula1>
    </dataValidation>
  </dataValidations>
  <printOptions horizontalCentered="1"/>
  <pageMargins left="0" right="0" top="0.15748031496062992" bottom="0.19685039370078741" header="0.11811023622047245" footer="0.11811023622047245"/>
  <pageSetup scale="90" orientation="portrait" r:id="rId1"/>
  <headerFooter>
    <oddFooter>&amp;R&amp;P/&amp;N  &amp;D  &amp;T</oddFooter>
  </headerFooter>
  <drawing r:id="rId2"/>
  <tableParts count="2">
    <tablePart r:id="rId3"/>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B1" workbookViewId="0">
      <selection activeCell="A7" sqref="A7:P7"/>
    </sheetView>
  </sheetViews>
  <sheetFormatPr baseColWidth="10" defaultRowHeight="12.75" x14ac:dyDescent="0.2"/>
  <cols>
    <col min="1" max="1" width="1.28515625" style="576" customWidth="1"/>
    <col min="2" max="2" width="10.28515625" style="576" customWidth="1"/>
    <col min="3" max="3" width="9.28515625" style="576" customWidth="1"/>
    <col min="4" max="4" width="9" style="1475" customWidth="1"/>
    <col min="5" max="5" width="15.42578125" style="576" customWidth="1"/>
    <col min="6" max="6" width="18" style="674" customWidth="1"/>
    <col min="7" max="7" width="10.5703125" style="576" customWidth="1"/>
    <col min="8" max="8" width="10.85546875" style="576" customWidth="1"/>
    <col min="9" max="9" width="12.5703125" style="576" customWidth="1"/>
    <col min="10" max="10" width="11.5703125" style="576" customWidth="1"/>
    <col min="11" max="11" width="8.140625" style="576" customWidth="1"/>
    <col min="12" max="12" width="15.5703125" style="1475" customWidth="1"/>
    <col min="13" max="13" width="9.5703125" style="674" customWidth="1"/>
    <col min="14" max="14" width="17" style="576" customWidth="1"/>
    <col min="15" max="15" width="11.140625" style="576" customWidth="1"/>
    <col min="16" max="16" width="1.42578125" style="576" customWidth="1"/>
    <col min="17" max="17" width="11.42578125" style="576"/>
    <col min="18" max="18" width="15.42578125" style="576" bestFit="1" customWidth="1"/>
    <col min="19" max="254" width="11.42578125" style="576"/>
    <col min="255" max="255" width="1.28515625" style="576" customWidth="1"/>
    <col min="256" max="256" width="2.140625" style="576" customWidth="1"/>
    <col min="257" max="257" width="18.85546875" style="576" customWidth="1"/>
    <col min="258" max="258" width="17.5703125" style="576" customWidth="1"/>
    <col min="259" max="259" width="15.28515625" style="576" bestFit="1" customWidth="1"/>
    <col min="260" max="260" width="13.42578125" style="576" customWidth="1"/>
    <col min="261" max="261" width="31.5703125" style="576" customWidth="1"/>
    <col min="262" max="262" width="11" style="576" customWidth="1"/>
    <col min="263" max="265" width="15.42578125" style="576" customWidth="1"/>
    <col min="266" max="266" width="13.140625" style="576" customWidth="1"/>
    <col min="267" max="267" width="12.5703125" style="576" customWidth="1"/>
    <col min="268" max="268" width="23" style="576" bestFit="1" customWidth="1"/>
    <col min="269" max="269" width="11.5703125" style="576" customWidth="1"/>
    <col min="270" max="270" width="20.140625" style="576" bestFit="1" customWidth="1"/>
    <col min="271" max="271" width="16.28515625" style="576" customWidth="1"/>
    <col min="272" max="272" width="2.28515625" style="576" customWidth="1"/>
    <col min="273" max="273" width="11.42578125" style="576"/>
    <col min="274" max="274" width="15.42578125" style="576" bestFit="1" customWidth="1"/>
    <col min="275" max="510" width="11.42578125" style="576"/>
    <col min="511" max="511" width="1.28515625" style="576" customWidth="1"/>
    <col min="512" max="512" width="2.140625" style="576" customWidth="1"/>
    <col min="513" max="513" width="18.85546875" style="576" customWidth="1"/>
    <col min="514" max="514" width="17.5703125" style="576" customWidth="1"/>
    <col min="515" max="515" width="15.28515625" style="576" bestFit="1" customWidth="1"/>
    <col min="516" max="516" width="13.42578125" style="576" customWidth="1"/>
    <col min="517" max="517" width="31.5703125" style="576" customWidth="1"/>
    <col min="518" max="518" width="11" style="576" customWidth="1"/>
    <col min="519" max="521" width="15.42578125" style="576" customWidth="1"/>
    <col min="522" max="522" width="13.140625" style="576" customWidth="1"/>
    <col min="523" max="523" width="12.5703125" style="576" customWidth="1"/>
    <col min="524" max="524" width="23" style="576" bestFit="1" customWidth="1"/>
    <col min="525" max="525" width="11.5703125" style="576" customWidth="1"/>
    <col min="526" max="526" width="20.140625" style="576" bestFit="1" customWidth="1"/>
    <col min="527" max="527" width="16.28515625" style="576" customWidth="1"/>
    <col min="528" max="528" width="2.28515625" style="576" customWidth="1"/>
    <col min="529" max="529" width="11.42578125" style="576"/>
    <col min="530" max="530" width="15.42578125" style="576" bestFit="1" customWidth="1"/>
    <col min="531" max="766" width="11.42578125" style="576"/>
    <col min="767" max="767" width="1.28515625" style="576" customWidth="1"/>
    <col min="768" max="768" width="2.140625" style="576" customWidth="1"/>
    <col min="769" max="769" width="18.85546875" style="576" customWidth="1"/>
    <col min="770" max="770" width="17.5703125" style="576" customWidth="1"/>
    <col min="771" max="771" width="15.28515625" style="576" bestFit="1" customWidth="1"/>
    <col min="772" max="772" width="13.42578125" style="576" customWidth="1"/>
    <col min="773" max="773" width="31.5703125" style="576" customWidth="1"/>
    <col min="774" max="774" width="11" style="576" customWidth="1"/>
    <col min="775" max="777" width="15.42578125" style="576" customWidth="1"/>
    <col min="778" max="778" width="13.140625" style="576" customWidth="1"/>
    <col min="779" max="779" width="12.5703125" style="576" customWidth="1"/>
    <col min="780" max="780" width="23" style="576" bestFit="1" customWidth="1"/>
    <col min="781" max="781" width="11.5703125" style="576" customWidth="1"/>
    <col min="782" max="782" width="20.140625" style="576" bestFit="1" customWidth="1"/>
    <col min="783" max="783" width="16.28515625" style="576" customWidth="1"/>
    <col min="784" max="784" width="2.28515625" style="576" customWidth="1"/>
    <col min="785" max="785" width="11.42578125" style="576"/>
    <col min="786" max="786" width="15.42578125" style="576" bestFit="1" customWidth="1"/>
    <col min="787" max="1022" width="11.42578125" style="576"/>
    <col min="1023" max="1023" width="1.28515625" style="576" customWidth="1"/>
    <col min="1024" max="1024" width="2.140625" style="576" customWidth="1"/>
    <col min="1025" max="1025" width="18.85546875" style="576" customWidth="1"/>
    <col min="1026" max="1026" width="17.5703125" style="576" customWidth="1"/>
    <col min="1027" max="1027" width="15.28515625" style="576" bestFit="1" customWidth="1"/>
    <col min="1028" max="1028" width="13.42578125" style="576" customWidth="1"/>
    <col min="1029" max="1029" width="31.5703125" style="576" customWidth="1"/>
    <col min="1030" max="1030" width="11" style="576" customWidth="1"/>
    <col min="1031" max="1033" width="15.42578125" style="576" customWidth="1"/>
    <col min="1034" max="1034" width="13.140625" style="576" customWidth="1"/>
    <col min="1035" max="1035" width="12.5703125" style="576" customWidth="1"/>
    <col min="1036" max="1036" width="23" style="576" bestFit="1" customWidth="1"/>
    <col min="1037" max="1037" width="11.5703125" style="576" customWidth="1"/>
    <col min="1038" max="1038" width="20.140625" style="576" bestFit="1" customWidth="1"/>
    <col min="1039" max="1039" width="16.28515625" style="576" customWidth="1"/>
    <col min="1040" max="1040" width="2.28515625" style="576" customWidth="1"/>
    <col min="1041" max="1041" width="11.42578125" style="576"/>
    <col min="1042" max="1042" width="15.42578125" style="576" bestFit="1" customWidth="1"/>
    <col min="1043" max="1278" width="11.42578125" style="576"/>
    <col min="1279" max="1279" width="1.28515625" style="576" customWidth="1"/>
    <col min="1280" max="1280" width="2.140625" style="576" customWidth="1"/>
    <col min="1281" max="1281" width="18.85546875" style="576" customWidth="1"/>
    <col min="1282" max="1282" width="17.5703125" style="576" customWidth="1"/>
    <col min="1283" max="1283" width="15.28515625" style="576" bestFit="1" customWidth="1"/>
    <col min="1284" max="1284" width="13.42578125" style="576" customWidth="1"/>
    <col min="1285" max="1285" width="31.5703125" style="576" customWidth="1"/>
    <col min="1286" max="1286" width="11" style="576" customWidth="1"/>
    <col min="1287" max="1289" width="15.42578125" style="576" customWidth="1"/>
    <col min="1290" max="1290" width="13.140625" style="576" customWidth="1"/>
    <col min="1291" max="1291" width="12.5703125" style="576" customWidth="1"/>
    <col min="1292" max="1292" width="23" style="576" bestFit="1" customWidth="1"/>
    <col min="1293" max="1293" width="11.5703125" style="576" customWidth="1"/>
    <col min="1294" max="1294" width="20.140625" style="576" bestFit="1" customWidth="1"/>
    <col min="1295" max="1295" width="16.28515625" style="576" customWidth="1"/>
    <col min="1296" max="1296" width="2.28515625" style="576" customWidth="1"/>
    <col min="1297" max="1297" width="11.42578125" style="576"/>
    <col min="1298" max="1298" width="15.42578125" style="576" bestFit="1" customWidth="1"/>
    <col min="1299" max="1534" width="11.42578125" style="576"/>
    <col min="1535" max="1535" width="1.28515625" style="576" customWidth="1"/>
    <col min="1536" max="1536" width="2.140625" style="576" customWidth="1"/>
    <col min="1537" max="1537" width="18.85546875" style="576" customWidth="1"/>
    <col min="1538" max="1538" width="17.5703125" style="576" customWidth="1"/>
    <col min="1539" max="1539" width="15.28515625" style="576" bestFit="1" customWidth="1"/>
    <col min="1540" max="1540" width="13.42578125" style="576" customWidth="1"/>
    <col min="1541" max="1541" width="31.5703125" style="576" customWidth="1"/>
    <col min="1542" max="1542" width="11" style="576" customWidth="1"/>
    <col min="1543" max="1545" width="15.42578125" style="576" customWidth="1"/>
    <col min="1546" max="1546" width="13.140625" style="576" customWidth="1"/>
    <col min="1547" max="1547" width="12.5703125" style="576" customWidth="1"/>
    <col min="1548" max="1548" width="23" style="576" bestFit="1" customWidth="1"/>
    <col min="1549" max="1549" width="11.5703125" style="576" customWidth="1"/>
    <col min="1550" max="1550" width="20.140625" style="576" bestFit="1" customWidth="1"/>
    <col min="1551" max="1551" width="16.28515625" style="576" customWidth="1"/>
    <col min="1552" max="1552" width="2.28515625" style="576" customWidth="1"/>
    <col min="1553" max="1553" width="11.42578125" style="576"/>
    <col min="1554" max="1554" width="15.42578125" style="576" bestFit="1" customWidth="1"/>
    <col min="1555" max="1790" width="11.42578125" style="576"/>
    <col min="1791" max="1791" width="1.28515625" style="576" customWidth="1"/>
    <col min="1792" max="1792" width="2.140625" style="576" customWidth="1"/>
    <col min="1793" max="1793" width="18.85546875" style="576" customWidth="1"/>
    <col min="1794" max="1794" width="17.5703125" style="576" customWidth="1"/>
    <col min="1795" max="1795" width="15.28515625" style="576" bestFit="1" customWidth="1"/>
    <col min="1796" max="1796" width="13.42578125" style="576" customWidth="1"/>
    <col min="1797" max="1797" width="31.5703125" style="576" customWidth="1"/>
    <col min="1798" max="1798" width="11" style="576" customWidth="1"/>
    <col min="1799" max="1801" width="15.42578125" style="576" customWidth="1"/>
    <col min="1802" max="1802" width="13.140625" style="576" customWidth="1"/>
    <col min="1803" max="1803" width="12.5703125" style="576" customWidth="1"/>
    <col min="1804" max="1804" width="23" style="576" bestFit="1" customWidth="1"/>
    <col min="1805" max="1805" width="11.5703125" style="576" customWidth="1"/>
    <col min="1806" max="1806" width="20.140625" style="576" bestFit="1" customWidth="1"/>
    <col min="1807" max="1807" width="16.28515625" style="576" customWidth="1"/>
    <col min="1808" max="1808" width="2.28515625" style="576" customWidth="1"/>
    <col min="1809" max="1809" width="11.42578125" style="576"/>
    <col min="1810" max="1810" width="15.42578125" style="576" bestFit="1" customWidth="1"/>
    <col min="1811" max="2046" width="11.42578125" style="576"/>
    <col min="2047" max="2047" width="1.28515625" style="576" customWidth="1"/>
    <col min="2048" max="2048" width="2.140625" style="576" customWidth="1"/>
    <col min="2049" max="2049" width="18.85546875" style="576" customWidth="1"/>
    <col min="2050" max="2050" width="17.5703125" style="576" customWidth="1"/>
    <col min="2051" max="2051" width="15.28515625" style="576" bestFit="1" customWidth="1"/>
    <col min="2052" max="2052" width="13.42578125" style="576" customWidth="1"/>
    <col min="2053" max="2053" width="31.5703125" style="576" customWidth="1"/>
    <col min="2054" max="2054" width="11" style="576" customWidth="1"/>
    <col min="2055" max="2057" width="15.42578125" style="576" customWidth="1"/>
    <col min="2058" max="2058" width="13.140625" style="576" customWidth="1"/>
    <col min="2059" max="2059" width="12.5703125" style="576" customWidth="1"/>
    <col min="2060" max="2060" width="23" style="576" bestFit="1" customWidth="1"/>
    <col min="2061" max="2061" width="11.5703125" style="576" customWidth="1"/>
    <col min="2062" max="2062" width="20.140625" style="576" bestFit="1" customWidth="1"/>
    <col min="2063" max="2063" width="16.28515625" style="576" customWidth="1"/>
    <col min="2064" max="2064" width="2.28515625" style="576" customWidth="1"/>
    <col min="2065" max="2065" width="11.42578125" style="576"/>
    <col min="2066" max="2066" width="15.42578125" style="576" bestFit="1" customWidth="1"/>
    <col min="2067" max="2302" width="11.42578125" style="576"/>
    <col min="2303" max="2303" width="1.28515625" style="576" customWidth="1"/>
    <col min="2304" max="2304" width="2.140625" style="576" customWidth="1"/>
    <col min="2305" max="2305" width="18.85546875" style="576" customWidth="1"/>
    <col min="2306" max="2306" width="17.5703125" style="576" customWidth="1"/>
    <col min="2307" max="2307" width="15.28515625" style="576" bestFit="1" customWidth="1"/>
    <col min="2308" max="2308" width="13.42578125" style="576" customWidth="1"/>
    <col min="2309" max="2309" width="31.5703125" style="576" customWidth="1"/>
    <col min="2310" max="2310" width="11" style="576" customWidth="1"/>
    <col min="2311" max="2313" width="15.42578125" style="576" customWidth="1"/>
    <col min="2314" max="2314" width="13.140625" style="576" customWidth="1"/>
    <col min="2315" max="2315" width="12.5703125" style="576" customWidth="1"/>
    <col min="2316" max="2316" width="23" style="576" bestFit="1" customWidth="1"/>
    <col min="2317" max="2317" width="11.5703125" style="576" customWidth="1"/>
    <col min="2318" max="2318" width="20.140625" style="576" bestFit="1" customWidth="1"/>
    <col min="2319" max="2319" width="16.28515625" style="576" customWidth="1"/>
    <col min="2320" max="2320" width="2.28515625" style="576" customWidth="1"/>
    <col min="2321" max="2321" width="11.42578125" style="576"/>
    <col min="2322" max="2322" width="15.42578125" style="576" bestFit="1" customWidth="1"/>
    <col min="2323" max="2558" width="11.42578125" style="576"/>
    <col min="2559" max="2559" width="1.28515625" style="576" customWidth="1"/>
    <col min="2560" max="2560" width="2.140625" style="576" customWidth="1"/>
    <col min="2561" max="2561" width="18.85546875" style="576" customWidth="1"/>
    <col min="2562" max="2562" width="17.5703125" style="576" customWidth="1"/>
    <col min="2563" max="2563" width="15.28515625" style="576" bestFit="1" customWidth="1"/>
    <col min="2564" max="2564" width="13.42578125" style="576" customWidth="1"/>
    <col min="2565" max="2565" width="31.5703125" style="576" customWidth="1"/>
    <col min="2566" max="2566" width="11" style="576" customWidth="1"/>
    <col min="2567" max="2569" width="15.42578125" style="576" customWidth="1"/>
    <col min="2570" max="2570" width="13.140625" style="576" customWidth="1"/>
    <col min="2571" max="2571" width="12.5703125" style="576" customWidth="1"/>
    <col min="2572" max="2572" width="23" style="576" bestFit="1" customWidth="1"/>
    <col min="2573" max="2573" width="11.5703125" style="576" customWidth="1"/>
    <col min="2574" max="2574" width="20.140625" style="576" bestFit="1" customWidth="1"/>
    <col min="2575" max="2575" width="16.28515625" style="576" customWidth="1"/>
    <col min="2576" max="2576" width="2.28515625" style="576" customWidth="1"/>
    <col min="2577" max="2577" width="11.42578125" style="576"/>
    <col min="2578" max="2578" width="15.42578125" style="576" bestFit="1" customWidth="1"/>
    <col min="2579" max="2814" width="11.42578125" style="576"/>
    <col min="2815" max="2815" width="1.28515625" style="576" customWidth="1"/>
    <col min="2816" max="2816" width="2.140625" style="576" customWidth="1"/>
    <col min="2817" max="2817" width="18.85546875" style="576" customWidth="1"/>
    <col min="2818" max="2818" width="17.5703125" style="576" customWidth="1"/>
    <col min="2819" max="2819" width="15.28515625" style="576" bestFit="1" customWidth="1"/>
    <col min="2820" max="2820" width="13.42578125" style="576" customWidth="1"/>
    <col min="2821" max="2821" width="31.5703125" style="576" customWidth="1"/>
    <col min="2822" max="2822" width="11" style="576" customWidth="1"/>
    <col min="2823" max="2825" width="15.42578125" style="576" customWidth="1"/>
    <col min="2826" max="2826" width="13.140625" style="576" customWidth="1"/>
    <col min="2827" max="2827" width="12.5703125" style="576" customWidth="1"/>
    <col min="2828" max="2828" width="23" style="576" bestFit="1" customWidth="1"/>
    <col min="2829" max="2829" width="11.5703125" style="576" customWidth="1"/>
    <col min="2830" max="2830" width="20.140625" style="576" bestFit="1" customWidth="1"/>
    <col min="2831" max="2831" width="16.28515625" style="576" customWidth="1"/>
    <col min="2832" max="2832" width="2.28515625" style="576" customWidth="1"/>
    <col min="2833" max="2833" width="11.42578125" style="576"/>
    <col min="2834" max="2834" width="15.42578125" style="576" bestFit="1" customWidth="1"/>
    <col min="2835" max="3070" width="11.42578125" style="576"/>
    <col min="3071" max="3071" width="1.28515625" style="576" customWidth="1"/>
    <col min="3072" max="3072" width="2.140625" style="576" customWidth="1"/>
    <col min="3073" max="3073" width="18.85546875" style="576" customWidth="1"/>
    <col min="3074" max="3074" width="17.5703125" style="576" customWidth="1"/>
    <col min="3075" max="3075" width="15.28515625" style="576" bestFit="1" customWidth="1"/>
    <col min="3076" max="3076" width="13.42578125" style="576" customWidth="1"/>
    <col min="3077" max="3077" width="31.5703125" style="576" customWidth="1"/>
    <col min="3078" max="3078" width="11" style="576" customWidth="1"/>
    <col min="3079" max="3081" width="15.42578125" style="576" customWidth="1"/>
    <col min="3082" max="3082" width="13.140625" style="576" customWidth="1"/>
    <col min="3083" max="3083" width="12.5703125" style="576" customWidth="1"/>
    <col min="3084" max="3084" width="23" style="576" bestFit="1" customWidth="1"/>
    <col min="3085" max="3085" width="11.5703125" style="576" customWidth="1"/>
    <col min="3086" max="3086" width="20.140625" style="576" bestFit="1" customWidth="1"/>
    <col min="3087" max="3087" width="16.28515625" style="576" customWidth="1"/>
    <col min="3088" max="3088" width="2.28515625" style="576" customWidth="1"/>
    <col min="3089" max="3089" width="11.42578125" style="576"/>
    <col min="3090" max="3090" width="15.42578125" style="576" bestFit="1" customWidth="1"/>
    <col min="3091" max="3326" width="11.42578125" style="576"/>
    <col min="3327" max="3327" width="1.28515625" style="576" customWidth="1"/>
    <col min="3328" max="3328" width="2.140625" style="576" customWidth="1"/>
    <col min="3329" max="3329" width="18.85546875" style="576" customWidth="1"/>
    <col min="3330" max="3330" width="17.5703125" style="576" customWidth="1"/>
    <col min="3331" max="3331" width="15.28515625" style="576" bestFit="1" customWidth="1"/>
    <col min="3332" max="3332" width="13.42578125" style="576" customWidth="1"/>
    <col min="3333" max="3333" width="31.5703125" style="576" customWidth="1"/>
    <col min="3334" max="3334" width="11" style="576" customWidth="1"/>
    <col min="3335" max="3337" width="15.42578125" style="576" customWidth="1"/>
    <col min="3338" max="3338" width="13.140625" style="576" customWidth="1"/>
    <col min="3339" max="3339" width="12.5703125" style="576" customWidth="1"/>
    <col min="3340" max="3340" width="23" style="576" bestFit="1" customWidth="1"/>
    <col min="3341" max="3341" width="11.5703125" style="576" customWidth="1"/>
    <col min="3342" max="3342" width="20.140625" style="576" bestFit="1" customWidth="1"/>
    <col min="3343" max="3343" width="16.28515625" style="576" customWidth="1"/>
    <col min="3344" max="3344" width="2.28515625" style="576" customWidth="1"/>
    <col min="3345" max="3345" width="11.42578125" style="576"/>
    <col min="3346" max="3346" width="15.42578125" style="576" bestFit="1" customWidth="1"/>
    <col min="3347" max="3582" width="11.42578125" style="576"/>
    <col min="3583" max="3583" width="1.28515625" style="576" customWidth="1"/>
    <col min="3584" max="3584" width="2.140625" style="576" customWidth="1"/>
    <col min="3585" max="3585" width="18.85546875" style="576" customWidth="1"/>
    <col min="3586" max="3586" width="17.5703125" style="576" customWidth="1"/>
    <col min="3587" max="3587" width="15.28515625" style="576" bestFit="1" customWidth="1"/>
    <col min="3588" max="3588" width="13.42578125" style="576" customWidth="1"/>
    <col min="3589" max="3589" width="31.5703125" style="576" customWidth="1"/>
    <col min="3590" max="3590" width="11" style="576" customWidth="1"/>
    <col min="3591" max="3593" width="15.42578125" style="576" customWidth="1"/>
    <col min="3594" max="3594" width="13.140625" style="576" customWidth="1"/>
    <col min="3595" max="3595" width="12.5703125" style="576" customWidth="1"/>
    <col min="3596" max="3596" width="23" style="576" bestFit="1" customWidth="1"/>
    <col min="3597" max="3597" width="11.5703125" style="576" customWidth="1"/>
    <col min="3598" max="3598" width="20.140625" style="576" bestFit="1" customWidth="1"/>
    <col min="3599" max="3599" width="16.28515625" style="576" customWidth="1"/>
    <col min="3600" max="3600" width="2.28515625" style="576" customWidth="1"/>
    <col min="3601" max="3601" width="11.42578125" style="576"/>
    <col min="3602" max="3602" width="15.42578125" style="576" bestFit="1" customWidth="1"/>
    <col min="3603" max="3838" width="11.42578125" style="576"/>
    <col min="3839" max="3839" width="1.28515625" style="576" customWidth="1"/>
    <col min="3840" max="3840" width="2.140625" style="576" customWidth="1"/>
    <col min="3841" max="3841" width="18.85546875" style="576" customWidth="1"/>
    <col min="3842" max="3842" width="17.5703125" style="576" customWidth="1"/>
    <col min="3843" max="3843" width="15.28515625" style="576" bestFit="1" customWidth="1"/>
    <col min="3844" max="3844" width="13.42578125" style="576" customWidth="1"/>
    <col min="3845" max="3845" width="31.5703125" style="576" customWidth="1"/>
    <col min="3846" max="3846" width="11" style="576" customWidth="1"/>
    <col min="3847" max="3849" width="15.42578125" style="576" customWidth="1"/>
    <col min="3850" max="3850" width="13.140625" style="576" customWidth="1"/>
    <col min="3851" max="3851" width="12.5703125" style="576" customWidth="1"/>
    <col min="3852" max="3852" width="23" style="576" bestFit="1" customWidth="1"/>
    <col min="3853" max="3853" width="11.5703125" style="576" customWidth="1"/>
    <col min="3854" max="3854" width="20.140625" style="576" bestFit="1" customWidth="1"/>
    <col min="3855" max="3855" width="16.28515625" style="576" customWidth="1"/>
    <col min="3856" max="3856" width="2.28515625" style="576" customWidth="1"/>
    <col min="3857" max="3857" width="11.42578125" style="576"/>
    <col min="3858" max="3858" width="15.42578125" style="576" bestFit="1" customWidth="1"/>
    <col min="3859" max="4094" width="11.42578125" style="576"/>
    <col min="4095" max="4095" width="1.28515625" style="576" customWidth="1"/>
    <col min="4096" max="4096" width="2.140625" style="576" customWidth="1"/>
    <col min="4097" max="4097" width="18.85546875" style="576" customWidth="1"/>
    <col min="4098" max="4098" width="17.5703125" style="576" customWidth="1"/>
    <col min="4099" max="4099" width="15.28515625" style="576" bestFit="1" customWidth="1"/>
    <col min="4100" max="4100" width="13.42578125" style="576" customWidth="1"/>
    <col min="4101" max="4101" width="31.5703125" style="576" customWidth="1"/>
    <col min="4102" max="4102" width="11" style="576" customWidth="1"/>
    <col min="4103" max="4105" width="15.42578125" style="576" customWidth="1"/>
    <col min="4106" max="4106" width="13.140625" style="576" customWidth="1"/>
    <col min="4107" max="4107" width="12.5703125" style="576" customWidth="1"/>
    <col min="4108" max="4108" width="23" style="576" bestFit="1" customWidth="1"/>
    <col min="4109" max="4109" width="11.5703125" style="576" customWidth="1"/>
    <col min="4110" max="4110" width="20.140625" style="576" bestFit="1" customWidth="1"/>
    <col min="4111" max="4111" width="16.28515625" style="576" customWidth="1"/>
    <col min="4112" max="4112" width="2.28515625" style="576" customWidth="1"/>
    <col min="4113" max="4113" width="11.42578125" style="576"/>
    <col min="4114" max="4114" width="15.42578125" style="576" bestFit="1" customWidth="1"/>
    <col min="4115" max="4350" width="11.42578125" style="576"/>
    <col min="4351" max="4351" width="1.28515625" style="576" customWidth="1"/>
    <col min="4352" max="4352" width="2.140625" style="576" customWidth="1"/>
    <col min="4353" max="4353" width="18.85546875" style="576" customWidth="1"/>
    <col min="4354" max="4354" width="17.5703125" style="576" customWidth="1"/>
    <col min="4355" max="4355" width="15.28515625" style="576" bestFit="1" customWidth="1"/>
    <col min="4356" max="4356" width="13.42578125" style="576" customWidth="1"/>
    <col min="4357" max="4357" width="31.5703125" style="576" customWidth="1"/>
    <col min="4358" max="4358" width="11" style="576" customWidth="1"/>
    <col min="4359" max="4361" width="15.42578125" style="576" customWidth="1"/>
    <col min="4362" max="4362" width="13.140625" style="576" customWidth="1"/>
    <col min="4363" max="4363" width="12.5703125" style="576" customWidth="1"/>
    <col min="4364" max="4364" width="23" style="576" bestFit="1" customWidth="1"/>
    <col min="4365" max="4365" width="11.5703125" style="576" customWidth="1"/>
    <col min="4366" max="4366" width="20.140625" style="576" bestFit="1" customWidth="1"/>
    <col min="4367" max="4367" width="16.28515625" style="576" customWidth="1"/>
    <col min="4368" max="4368" width="2.28515625" style="576" customWidth="1"/>
    <col min="4369" max="4369" width="11.42578125" style="576"/>
    <col min="4370" max="4370" width="15.42578125" style="576" bestFit="1" customWidth="1"/>
    <col min="4371" max="4606" width="11.42578125" style="576"/>
    <col min="4607" max="4607" width="1.28515625" style="576" customWidth="1"/>
    <col min="4608" max="4608" width="2.140625" style="576" customWidth="1"/>
    <col min="4609" max="4609" width="18.85546875" style="576" customWidth="1"/>
    <col min="4610" max="4610" width="17.5703125" style="576" customWidth="1"/>
    <col min="4611" max="4611" width="15.28515625" style="576" bestFit="1" customWidth="1"/>
    <col min="4612" max="4612" width="13.42578125" style="576" customWidth="1"/>
    <col min="4613" max="4613" width="31.5703125" style="576" customWidth="1"/>
    <col min="4614" max="4614" width="11" style="576" customWidth="1"/>
    <col min="4615" max="4617" width="15.42578125" style="576" customWidth="1"/>
    <col min="4618" max="4618" width="13.140625" style="576" customWidth="1"/>
    <col min="4619" max="4619" width="12.5703125" style="576" customWidth="1"/>
    <col min="4620" max="4620" width="23" style="576" bestFit="1" customWidth="1"/>
    <col min="4621" max="4621" width="11.5703125" style="576" customWidth="1"/>
    <col min="4622" max="4622" width="20.140625" style="576" bestFit="1" customWidth="1"/>
    <col min="4623" max="4623" width="16.28515625" style="576" customWidth="1"/>
    <col min="4624" max="4624" width="2.28515625" style="576" customWidth="1"/>
    <col min="4625" max="4625" width="11.42578125" style="576"/>
    <col min="4626" max="4626" width="15.42578125" style="576" bestFit="1" customWidth="1"/>
    <col min="4627" max="4862" width="11.42578125" style="576"/>
    <col min="4863" max="4863" width="1.28515625" style="576" customWidth="1"/>
    <col min="4864" max="4864" width="2.140625" style="576" customWidth="1"/>
    <col min="4865" max="4865" width="18.85546875" style="576" customWidth="1"/>
    <col min="4866" max="4866" width="17.5703125" style="576" customWidth="1"/>
    <col min="4867" max="4867" width="15.28515625" style="576" bestFit="1" customWidth="1"/>
    <col min="4868" max="4868" width="13.42578125" style="576" customWidth="1"/>
    <col min="4869" max="4869" width="31.5703125" style="576" customWidth="1"/>
    <col min="4870" max="4870" width="11" style="576" customWidth="1"/>
    <col min="4871" max="4873" width="15.42578125" style="576" customWidth="1"/>
    <col min="4874" max="4874" width="13.140625" style="576" customWidth="1"/>
    <col min="4875" max="4875" width="12.5703125" style="576" customWidth="1"/>
    <col min="4876" max="4876" width="23" style="576" bestFit="1" customWidth="1"/>
    <col min="4877" max="4877" width="11.5703125" style="576" customWidth="1"/>
    <col min="4878" max="4878" width="20.140625" style="576" bestFit="1" customWidth="1"/>
    <col min="4879" max="4879" width="16.28515625" style="576" customWidth="1"/>
    <col min="4880" max="4880" width="2.28515625" style="576" customWidth="1"/>
    <col min="4881" max="4881" width="11.42578125" style="576"/>
    <col min="4882" max="4882" width="15.42578125" style="576" bestFit="1" customWidth="1"/>
    <col min="4883" max="5118" width="11.42578125" style="576"/>
    <col min="5119" max="5119" width="1.28515625" style="576" customWidth="1"/>
    <col min="5120" max="5120" width="2.140625" style="576" customWidth="1"/>
    <col min="5121" max="5121" width="18.85546875" style="576" customWidth="1"/>
    <col min="5122" max="5122" width="17.5703125" style="576" customWidth="1"/>
    <col min="5123" max="5123" width="15.28515625" style="576" bestFit="1" customWidth="1"/>
    <col min="5124" max="5124" width="13.42578125" style="576" customWidth="1"/>
    <col min="5125" max="5125" width="31.5703125" style="576" customWidth="1"/>
    <col min="5126" max="5126" width="11" style="576" customWidth="1"/>
    <col min="5127" max="5129" width="15.42578125" style="576" customWidth="1"/>
    <col min="5130" max="5130" width="13.140625" style="576" customWidth="1"/>
    <col min="5131" max="5131" width="12.5703125" style="576" customWidth="1"/>
    <col min="5132" max="5132" width="23" style="576" bestFit="1" customWidth="1"/>
    <col min="5133" max="5133" width="11.5703125" style="576" customWidth="1"/>
    <col min="5134" max="5134" width="20.140625" style="576" bestFit="1" customWidth="1"/>
    <col min="5135" max="5135" width="16.28515625" style="576" customWidth="1"/>
    <col min="5136" max="5136" width="2.28515625" style="576" customWidth="1"/>
    <col min="5137" max="5137" width="11.42578125" style="576"/>
    <col min="5138" max="5138" width="15.42578125" style="576" bestFit="1" customWidth="1"/>
    <col min="5139" max="5374" width="11.42578125" style="576"/>
    <col min="5375" max="5375" width="1.28515625" style="576" customWidth="1"/>
    <col min="5376" max="5376" width="2.140625" style="576" customWidth="1"/>
    <col min="5377" max="5377" width="18.85546875" style="576" customWidth="1"/>
    <col min="5378" max="5378" width="17.5703125" style="576" customWidth="1"/>
    <col min="5379" max="5379" width="15.28515625" style="576" bestFit="1" customWidth="1"/>
    <col min="5380" max="5380" width="13.42578125" style="576" customWidth="1"/>
    <col min="5381" max="5381" width="31.5703125" style="576" customWidth="1"/>
    <col min="5382" max="5382" width="11" style="576" customWidth="1"/>
    <col min="5383" max="5385" width="15.42578125" style="576" customWidth="1"/>
    <col min="5386" max="5386" width="13.140625" style="576" customWidth="1"/>
    <col min="5387" max="5387" width="12.5703125" style="576" customWidth="1"/>
    <col min="5388" max="5388" width="23" style="576" bestFit="1" customWidth="1"/>
    <col min="5389" max="5389" width="11.5703125" style="576" customWidth="1"/>
    <col min="5390" max="5390" width="20.140625" style="576" bestFit="1" customWidth="1"/>
    <col min="5391" max="5391" width="16.28515625" style="576" customWidth="1"/>
    <col min="5392" max="5392" width="2.28515625" style="576" customWidth="1"/>
    <col min="5393" max="5393" width="11.42578125" style="576"/>
    <col min="5394" max="5394" width="15.42578125" style="576" bestFit="1" customWidth="1"/>
    <col min="5395" max="5630" width="11.42578125" style="576"/>
    <col min="5631" max="5631" width="1.28515625" style="576" customWidth="1"/>
    <col min="5632" max="5632" width="2.140625" style="576" customWidth="1"/>
    <col min="5633" max="5633" width="18.85546875" style="576" customWidth="1"/>
    <col min="5634" max="5634" width="17.5703125" style="576" customWidth="1"/>
    <col min="5635" max="5635" width="15.28515625" style="576" bestFit="1" customWidth="1"/>
    <col min="5636" max="5636" width="13.42578125" style="576" customWidth="1"/>
    <col min="5637" max="5637" width="31.5703125" style="576" customWidth="1"/>
    <col min="5638" max="5638" width="11" style="576" customWidth="1"/>
    <col min="5639" max="5641" width="15.42578125" style="576" customWidth="1"/>
    <col min="5642" max="5642" width="13.140625" style="576" customWidth="1"/>
    <col min="5643" max="5643" width="12.5703125" style="576" customWidth="1"/>
    <col min="5644" max="5644" width="23" style="576" bestFit="1" customWidth="1"/>
    <col min="5645" max="5645" width="11.5703125" style="576" customWidth="1"/>
    <col min="5646" max="5646" width="20.140625" style="576" bestFit="1" customWidth="1"/>
    <col min="5647" max="5647" width="16.28515625" style="576" customWidth="1"/>
    <col min="5648" max="5648" width="2.28515625" style="576" customWidth="1"/>
    <col min="5649" max="5649" width="11.42578125" style="576"/>
    <col min="5650" max="5650" width="15.42578125" style="576" bestFit="1" customWidth="1"/>
    <col min="5651" max="5886" width="11.42578125" style="576"/>
    <col min="5887" max="5887" width="1.28515625" style="576" customWidth="1"/>
    <col min="5888" max="5888" width="2.140625" style="576" customWidth="1"/>
    <col min="5889" max="5889" width="18.85546875" style="576" customWidth="1"/>
    <col min="5890" max="5890" width="17.5703125" style="576" customWidth="1"/>
    <col min="5891" max="5891" width="15.28515625" style="576" bestFit="1" customWidth="1"/>
    <col min="5892" max="5892" width="13.42578125" style="576" customWidth="1"/>
    <col min="5893" max="5893" width="31.5703125" style="576" customWidth="1"/>
    <col min="5894" max="5894" width="11" style="576" customWidth="1"/>
    <col min="5895" max="5897" width="15.42578125" style="576" customWidth="1"/>
    <col min="5898" max="5898" width="13.140625" style="576" customWidth="1"/>
    <col min="5899" max="5899" width="12.5703125" style="576" customWidth="1"/>
    <col min="5900" max="5900" width="23" style="576" bestFit="1" customWidth="1"/>
    <col min="5901" max="5901" width="11.5703125" style="576" customWidth="1"/>
    <col min="5902" max="5902" width="20.140625" style="576" bestFit="1" customWidth="1"/>
    <col min="5903" max="5903" width="16.28515625" style="576" customWidth="1"/>
    <col min="5904" max="5904" width="2.28515625" style="576" customWidth="1"/>
    <col min="5905" max="5905" width="11.42578125" style="576"/>
    <col min="5906" max="5906" width="15.42578125" style="576" bestFit="1" customWidth="1"/>
    <col min="5907" max="6142" width="11.42578125" style="576"/>
    <col min="6143" max="6143" width="1.28515625" style="576" customWidth="1"/>
    <col min="6144" max="6144" width="2.140625" style="576" customWidth="1"/>
    <col min="6145" max="6145" width="18.85546875" style="576" customWidth="1"/>
    <col min="6146" max="6146" width="17.5703125" style="576" customWidth="1"/>
    <col min="6147" max="6147" width="15.28515625" style="576" bestFit="1" customWidth="1"/>
    <col min="6148" max="6148" width="13.42578125" style="576" customWidth="1"/>
    <col min="6149" max="6149" width="31.5703125" style="576" customWidth="1"/>
    <col min="6150" max="6150" width="11" style="576" customWidth="1"/>
    <col min="6151" max="6153" width="15.42578125" style="576" customWidth="1"/>
    <col min="6154" max="6154" width="13.140625" style="576" customWidth="1"/>
    <col min="6155" max="6155" width="12.5703125" style="576" customWidth="1"/>
    <col min="6156" max="6156" width="23" style="576" bestFit="1" customWidth="1"/>
    <col min="6157" max="6157" width="11.5703125" style="576" customWidth="1"/>
    <col min="6158" max="6158" width="20.140625" style="576" bestFit="1" customWidth="1"/>
    <col min="6159" max="6159" width="16.28515625" style="576" customWidth="1"/>
    <col min="6160" max="6160" width="2.28515625" style="576" customWidth="1"/>
    <col min="6161" max="6161" width="11.42578125" style="576"/>
    <col min="6162" max="6162" width="15.42578125" style="576" bestFit="1" customWidth="1"/>
    <col min="6163" max="6398" width="11.42578125" style="576"/>
    <col min="6399" max="6399" width="1.28515625" style="576" customWidth="1"/>
    <col min="6400" max="6400" width="2.140625" style="576" customWidth="1"/>
    <col min="6401" max="6401" width="18.85546875" style="576" customWidth="1"/>
    <col min="6402" max="6402" width="17.5703125" style="576" customWidth="1"/>
    <col min="6403" max="6403" width="15.28515625" style="576" bestFit="1" customWidth="1"/>
    <col min="6404" max="6404" width="13.42578125" style="576" customWidth="1"/>
    <col min="6405" max="6405" width="31.5703125" style="576" customWidth="1"/>
    <col min="6406" max="6406" width="11" style="576" customWidth="1"/>
    <col min="6407" max="6409" width="15.42578125" style="576" customWidth="1"/>
    <col min="6410" max="6410" width="13.140625" style="576" customWidth="1"/>
    <col min="6411" max="6411" width="12.5703125" style="576" customWidth="1"/>
    <col min="6412" max="6412" width="23" style="576" bestFit="1" customWidth="1"/>
    <col min="6413" max="6413" width="11.5703125" style="576" customWidth="1"/>
    <col min="6414" max="6414" width="20.140625" style="576" bestFit="1" customWidth="1"/>
    <col min="6415" max="6415" width="16.28515625" style="576" customWidth="1"/>
    <col min="6416" max="6416" width="2.28515625" style="576" customWidth="1"/>
    <col min="6417" max="6417" width="11.42578125" style="576"/>
    <col min="6418" max="6418" width="15.42578125" style="576" bestFit="1" customWidth="1"/>
    <col min="6419" max="6654" width="11.42578125" style="576"/>
    <col min="6655" max="6655" width="1.28515625" style="576" customWidth="1"/>
    <col min="6656" max="6656" width="2.140625" style="576" customWidth="1"/>
    <col min="6657" max="6657" width="18.85546875" style="576" customWidth="1"/>
    <col min="6658" max="6658" width="17.5703125" style="576" customWidth="1"/>
    <col min="6659" max="6659" width="15.28515625" style="576" bestFit="1" customWidth="1"/>
    <col min="6660" max="6660" width="13.42578125" style="576" customWidth="1"/>
    <col min="6661" max="6661" width="31.5703125" style="576" customWidth="1"/>
    <col min="6662" max="6662" width="11" style="576" customWidth="1"/>
    <col min="6663" max="6665" width="15.42578125" style="576" customWidth="1"/>
    <col min="6666" max="6666" width="13.140625" style="576" customWidth="1"/>
    <col min="6667" max="6667" width="12.5703125" style="576" customWidth="1"/>
    <col min="6668" max="6668" width="23" style="576" bestFit="1" customWidth="1"/>
    <col min="6669" max="6669" width="11.5703125" style="576" customWidth="1"/>
    <col min="6670" max="6670" width="20.140625" style="576" bestFit="1" customWidth="1"/>
    <col min="6671" max="6671" width="16.28515625" style="576" customWidth="1"/>
    <col min="6672" max="6672" width="2.28515625" style="576" customWidth="1"/>
    <col min="6673" max="6673" width="11.42578125" style="576"/>
    <col min="6674" max="6674" width="15.42578125" style="576" bestFit="1" customWidth="1"/>
    <col min="6675" max="6910" width="11.42578125" style="576"/>
    <col min="6911" max="6911" width="1.28515625" style="576" customWidth="1"/>
    <col min="6912" max="6912" width="2.140625" style="576" customWidth="1"/>
    <col min="6913" max="6913" width="18.85546875" style="576" customWidth="1"/>
    <col min="6914" max="6914" width="17.5703125" style="576" customWidth="1"/>
    <col min="6915" max="6915" width="15.28515625" style="576" bestFit="1" customWidth="1"/>
    <col min="6916" max="6916" width="13.42578125" style="576" customWidth="1"/>
    <col min="6917" max="6917" width="31.5703125" style="576" customWidth="1"/>
    <col min="6918" max="6918" width="11" style="576" customWidth="1"/>
    <col min="6919" max="6921" width="15.42578125" style="576" customWidth="1"/>
    <col min="6922" max="6922" width="13.140625" style="576" customWidth="1"/>
    <col min="6923" max="6923" width="12.5703125" style="576" customWidth="1"/>
    <col min="6924" max="6924" width="23" style="576" bestFit="1" customWidth="1"/>
    <col min="6925" max="6925" width="11.5703125" style="576" customWidth="1"/>
    <col min="6926" max="6926" width="20.140625" style="576" bestFit="1" customWidth="1"/>
    <col min="6927" max="6927" width="16.28515625" style="576" customWidth="1"/>
    <col min="6928" max="6928" width="2.28515625" style="576" customWidth="1"/>
    <col min="6929" max="6929" width="11.42578125" style="576"/>
    <col min="6930" max="6930" width="15.42578125" style="576" bestFit="1" customWidth="1"/>
    <col min="6931" max="7166" width="11.42578125" style="576"/>
    <col min="7167" max="7167" width="1.28515625" style="576" customWidth="1"/>
    <col min="7168" max="7168" width="2.140625" style="576" customWidth="1"/>
    <col min="7169" max="7169" width="18.85546875" style="576" customWidth="1"/>
    <col min="7170" max="7170" width="17.5703125" style="576" customWidth="1"/>
    <col min="7171" max="7171" width="15.28515625" style="576" bestFit="1" customWidth="1"/>
    <col min="7172" max="7172" width="13.42578125" style="576" customWidth="1"/>
    <col min="7173" max="7173" width="31.5703125" style="576" customWidth="1"/>
    <col min="7174" max="7174" width="11" style="576" customWidth="1"/>
    <col min="7175" max="7177" width="15.42578125" style="576" customWidth="1"/>
    <col min="7178" max="7178" width="13.140625" style="576" customWidth="1"/>
    <col min="7179" max="7179" width="12.5703125" style="576" customWidth="1"/>
    <col min="7180" max="7180" width="23" style="576" bestFit="1" customWidth="1"/>
    <col min="7181" max="7181" width="11.5703125" style="576" customWidth="1"/>
    <col min="7182" max="7182" width="20.140625" style="576" bestFit="1" customWidth="1"/>
    <col min="7183" max="7183" width="16.28515625" style="576" customWidth="1"/>
    <col min="7184" max="7184" width="2.28515625" style="576" customWidth="1"/>
    <col min="7185" max="7185" width="11.42578125" style="576"/>
    <col min="7186" max="7186" width="15.42578125" style="576" bestFit="1" customWidth="1"/>
    <col min="7187" max="7422" width="11.42578125" style="576"/>
    <col min="7423" max="7423" width="1.28515625" style="576" customWidth="1"/>
    <col min="7424" max="7424" width="2.140625" style="576" customWidth="1"/>
    <col min="7425" max="7425" width="18.85546875" style="576" customWidth="1"/>
    <col min="7426" max="7426" width="17.5703125" style="576" customWidth="1"/>
    <col min="7427" max="7427" width="15.28515625" style="576" bestFit="1" customWidth="1"/>
    <col min="7428" max="7428" width="13.42578125" style="576" customWidth="1"/>
    <col min="7429" max="7429" width="31.5703125" style="576" customWidth="1"/>
    <col min="7430" max="7430" width="11" style="576" customWidth="1"/>
    <col min="7431" max="7433" width="15.42578125" style="576" customWidth="1"/>
    <col min="7434" max="7434" width="13.140625" style="576" customWidth="1"/>
    <col min="7435" max="7435" width="12.5703125" style="576" customWidth="1"/>
    <col min="7436" max="7436" width="23" style="576" bestFit="1" customWidth="1"/>
    <col min="7437" max="7437" width="11.5703125" style="576" customWidth="1"/>
    <col min="7438" max="7438" width="20.140625" style="576" bestFit="1" customWidth="1"/>
    <col min="7439" max="7439" width="16.28515625" style="576" customWidth="1"/>
    <col min="7440" max="7440" width="2.28515625" style="576" customWidth="1"/>
    <col min="7441" max="7441" width="11.42578125" style="576"/>
    <col min="7442" max="7442" width="15.42578125" style="576" bestFit="1" customWidth="1"/>
    <col min="7443" max="7678" width="11.42578125" style="576"/>
    <col min="7679" max="7679" width="1.28515625" style="576" customWidth="1"/>
    <col min="7680" max="7680" width="2.140625" style="576" customWidth="1"/>
    <col min="7681" max="7681" width="18.85546875" style="576" customWidth="1"/>
    <col min="7682" max="7682" width="17.5703125" style="576" customWidth="1"/>
    <col min="7683" max="7683" width="15.28515625" style="576" bestFit="1" customWidth="1"/>
    <col min="7684" max="7684" width="13.42578125" style="576" customWidth="1"/>
    <col min="7685" max="7685" width="31.5703125" style="576" customWidth="1"/>
    <col min="7686" max="7686" width="11" style="576" customWidth="1"/>
    <col min="7687" max="7689" width="15.42578125" style="576" customWidth="1"/>
    <col min="7690" max="7690" width="13.140625" style="576" customWidth="1"/>
    <col min="7691" max="7691" width="12.5703125" style="576" customWidth="1"/>
    <col min="7692" max="7692" width="23" style="576" bestFit="1" customWidth="1"/>
    <col min="7693" max="7693" width="11.5703125" style="576" customWidth="1"/>
    <col min="7694" max="7694" width="20.140625" style="576" bestFit="1" customWidth="1"/>
    <col min="7695" max="7695" width="16.28515625" style="576" customWidth="1"/>
    <col min="7696" max="7696" width="2.28515625" style="576" customWidth="1"/>
    <col min="7697" max="7697" width="11.42578125" style="576"/>
    <col min="7698" max="7698" width="15.42578125" style="576" bestFit="1" customWidth="1"/>
    <col min="7699" max="7934" width="11.42578125" style="576"/>
    <col min="7935" max="7935" width="1.28515625" style="576" customWidth="1"/>
    <col min="7936" max="7936" width="2.140625" style="576" customWidth="1"/>
    <col min="7937" max="7937" width="18.85546875" style="576" customWidth="1"/>
    <col min="7938" max="7938" width="17.5703125" style="576" customWidth="1"/>
    <col min="7939" max="7939" width="15.28515625" style="576" bestFit="1" customWidth="1"/>
    <col min="7940" max="7940" width="13.42578125" style="576" customWidth="1"/>
    <col min="7941" max="7941" width="31.5703125" style="576" customWidth="1"/>
    <col min="7942" max="7942" width="11" style="576" customWidth="1"/>
    <col min="7943" max="7945" width="15.42578125" style="576" customWidth="1"/>
    <col min="7946" max="7946" width="13.140625" style="576" customWidth="1"/>
    <col min="7947" max="7947" width="12.5703125" style="576" customWidth="1"/>
    <col min="7948" max="7948" width="23" style="576" bestFit="1" customWidth="1"/>
    <col min="7949" max="7949" width="11.5703125" style="576" customWidth="1"/>
    <col min="7950" max="7950" width="20.140625" style="576" bestFit="1" customWidth="1"/>
    <col min="7951" max="7951" width="16.28515625" style="576" customWidth="1"/>
    <col min="7952" max="7952" width="2.28515625" style="576" customWidth="1"/>
    <col min="7953" max="7953" width="11.42578125" style="576"/>
    <col min="7954" max="7954" width="15.42578125" style="576" bestFit="1" customWidth="1"/>
    <col min="7955" max="8190" width="11.42578125" style="576"/>
    <col min="8191" max="8191" width="1.28515625" style="576" customWidth="1"/>
    <col min="8192" max="8192" width="2.140625" style="576" customWidth="1"/>
    <col min="8193" max="8193" width="18.85546875" style="576" customWidth="1"/>
    <col min="8194" max="8194" width="17.5703125" style="576" customWidth="1"/>
    <col min="8195" max="8195" width="15.28515625" style="576" bestFit="1" customWidth="1"/>
    <col min="8196" max="8196" width="13.42578125" style="576" customWidth="1"/>
    <col min="8197" max="8197" width="31.5703125" style="576" customWidth="1"/>
    <col min="8198" max="8198" width="11" style="576" customWidth="1"/>
    <col min="8199" max="8201" width="15.42578125" style="576" customWidth="1"/>
    <col min="8202" max="8202" width="13.140625" style="576" customWidth="1"/>
    <col min="8203" max="8203" width="12.5703125" style="576" customWidth="1"/>
    <col min="8204" max="8204" width="23" style="576" bestFit="1" customWidth="1"/>
    <col min="8205" max="8205" width="11.5703125" style="576" customWidth="1"/>
    <col min="8206" max="8206" width="20.140625" style="576" bestFit="1" customWidth="1"/>
    <col min="8207" max="8207" width="16.28515625" style="576" customWidth="1"/>
    <col min="8208" max="8208" width="2.28515625" style="576" customWidth="1"/>
    <col min="8209" max="8209" width="11.42578125" style="576"/>
    <col min="8210" max="8210" width="15.42578125" style="576" bestFit="1" customWidth="1"/>
    <col min="8211" max="8446" width="11.42578125" style="576"/>
    <col min="8447" max="8447" width="1.28515625" style="576" customWidth="1"/>
    <col min="8448" max="8448" width="2.140625" style="576" customWidth="1"/>
    <col min="8449" max="8449" width="18.85546875" style="576" customWidth="1"/>
    <col min="8450" max="8450" width="17.5703125" style="576" customWidth="1"/>
    <col min="8451" max="8451" width="15.28515625" style="576" bestFit="1" customWidth="1"/>
    <col min="8452" max="8452" width="13.42578125" style="576" customWidth="1"/>
    <col min="8453" max="8453" width="31.5703125" style="576" customWidth="1"/>
    <col min="8454" max="8454" width="11" style="576" customWidth="1"/>
    <col min="8455" max="8457" width="15.42578125" style="576" customWidth="1"/>
    <col min="8458" max="8458" width="13.140625" style="576" customWidth="1"/>
    <col min="8459" max="8459" width="12.5703125" style="576" customWidth="1"/>
    <col min="8460" max="8460" width="23" style="576" bestFit="1" customWidth="1"/>
    <col min="8461" max="8461" width="11.5703125" style="576" customWidth="1"/>
    <col min="8462" max="8462" width="20.140625" style="576" bestFit="1" customWidth="1"/>
    <col min="8463" max="8463" width="16.28515625" style="576" customWidth="1"/>
    <col min="8464" max="8464" width="2.28515625" style="576" customWidth="1"/>
    <col min="8465" max="8465" width="11.42578125" style="576"/>
    <col min="8466" max="8466" width="15.42578125" style="576" bestFit="1" customWidth="1"/>
    <col min="8467" max="8702" width="11.42578125" style="576"/>
    <col min="8703" max="8703" width="1.28515625" style="576" customWidth="1"/>
    <col min="8704" max="8704" width="2.140625" style="576" customWidth="1"/>
    <col min="8705" max="8705" width="18.85546875" style="576" customWidth="1"/>
    <col min="8706" max="8706" width="17.5703125" style="576" customWidth="1"/>
    <col min="8707" max="8707" width="15.28515625" style="576" bestFit="1" customWidth="1"/>
    <col min="8708" max="8708" width="13.42578125" style="576" customWidth="1"/>
    <col min="8709" max="8709" width="31.5703125" style="576" customWidth="1"/>
    <col min="8710" max="8710" width="11" style="576" customWidth="1"/>
    <col min="8711" max="8713" width="15.42578125" style="576" customWidth="1"/>
    <col min="8714" max="8714" width="13.140625" style="576" customWidth="1"/>
    <col min="8715" max="8715" width="12.5703125" style="576" customWidth="1"/>
    <col min="8716" max="8716" width="23" style="576" bestFit="1" customWidth="1"/>
    <col min="8717" max="8717" width="11.5703125" style="576" customWidth="1"/>
    <col min="8718" max="8718" width="20.140625" style="576" bestFit="1" customWidth="1"/>
    <col min="8719" max="8719" width="16.28515625" style="576" customWidth="1"/>
    <col min="8720" max="8720" width="2.28515625" style="576" customWidth="1"/>
    <col min="8721" max="8721" width="11.42578125" style="576"/>
    <col min="8722" max="8722" width="15.42578125" style="576" bestFit="1" customWidth="1"/>
    <col min="8723" max="8958" width="11.42578125" style="576"/>
    <col min="8959" max="8959" width="1.28515625" style="576" customWidth="1"/>
    <col min="8960" max="8960" width="2.140625" style="576" customWidth="1"/>
    <col min="8961" max="8961" width="18.85546875" style="576" customWidth="1"/>
    <col min="8962" max="8962" width="17.5703125" style="576" customWidth="1"/>
    <col min="8963" max="8963" width="15.28515625" style="576" bestFit="1" customWidth="1"/>
    <col min="8964" max="8964" width="13.42578125" style="576" customWidth="1"/>
    <col min="8965" max="8965" width="31.5703125" style="576" customWidth="1"/>
    <col min="8966" max="8966" width="11" style="576" customWidth="1"/>
    <col min="8967" max="8969" width="15.42578125" style="576" customWidth="1"/>
    <col min="8970" max="8970" width="13.140625" style="576" customWidth="1"/>
    <col min="8971" max="8971" width="12.5703125" style="576" customWidth="1"/>
    <col min="8972" max="8972" width="23" style="576" bestFit="1" customWidth="1"/>
    <col min="8973" max="8973" width="11.5703125" style="576" customWidth="1"/>
    <col min="8974" max="8974" width="20.140625" style="576" bestFit="1" customWidth="1"/>
    <col min="8975" max="8975" width="16.28515625" style="576" customWidth="1"/>
    <col min="8976" max="8976" width="2.28515625" style="576" customWidth="1"/>
    <col min="8977" max="8977" width="11.42578125" style="576"/>
    <col min="8978" max="8978" width="15.42578125" style="576" bestFit="1" customWidth="1"/>
    <col min="8979" max="9214" width="11.42578125" style="576"/>
    <col min="9215" max="9215" width="1.28515625" style="576" customWidth="1"/>
    <col min="9216" max="9216" width="2.140625" style="576" customWidth="1"/>
    <col min="9217" max="9217" width="18.85546875" style="576" customWidth="1"/>
    <col min="9218" max="9218" width="17.5703125" style="576" customWidth="1"/>
    <col min="9219" max="9219" width="15.28515625" style="576" bestFit="1" customWidth="1"/>
    <col min="9220" max="9220" width="13.42578125" style="576" customWidth="1"/>
    <col min="9221" max="9221" width="31.5703125" style="576" customWidth="1"/>
    <col min="9222" max="9222" width="11" style="576" customWidth="1"/>
    <col min="9223" max="9225" width="15.42578125" style="576" customWidth="1"/>
    <col min="9226" max="9226" width="13.140625" style="576" customWidth="1"/>
    <col min="9227" max="9227" width="12.5703125" style="576" customWidth="1"/>
    <col min="9228" max="9228" width="23" style="576" bestFit="1" customWidth="1"/>
    <col min="9229" max="9229" width="11.5703125" style="576" customWidth="1"/>
    <col min="9230" max="9230" width="20.140625" style="576" bestFit="1" customWidth="1"/>
    <col min="9231" max="9231" width="16.28515625" style="576" customWidth="1"/>
    <col min="9232" max="9232" width="2.28515625" style="576" customWidth="1"/>
    <col min="9233" max="9233" width="11.42578125" style="576"/>
    <col min="9234" max="9234" width="15.42578125" style="576" bestFit="1" customWidth="1"/>
    <col min="9235" max="9470" width="11.42578125" style="576"/>
    <col min="9471" max="9471" width="1.28515625" style="576" customWidth="1"/>
    <col min="9472" max="9472" width="2.140625" style="576" customWidth="1"/>
    <col min="9473" max="9473" width="18.85546875" style="576" customWidth="1"/>
    <col min="9474" max="9474" width="17.5703125" style="576" customWidth="1"/>
    <col min="9475" max="9475" width="15.28515625" style="576" bestFit="1" customWidth="1"/>
    <col min="9476" max="9476" width="13.42578125" style="576" customWidth="1"/>
    <col min="9477" max="9477" width="31.5703125" style="576" customWidth="1"/>
    <col min="9478" max="9478" width="11" style="576" customWidth="1"/>
    <col min="9479" max="9481" width="15.42578125" style="576" customWidth="1"/>
    <col min="9482" max="9482" width="13.140625" style="576" customWidth="1"/>
    <col min="9483" max="9483" width="12.5703125" style="576" customWidth="1"/>
    <col min="9484" max="9484" width="23" style="576" bestFit="1" customWidth="1"/>
    <col min="9485" max="9485" width="11.5703125" style="576" customWidth="1"/>
    <col min="9486" max="9486" width="20.140625" style="576" bestFit="1" customWidth="1"/>
    <col min="9487" max="9487" width="16.28515625" style="576" customWidth="1"/>
    <col min="9488" max="9488" width="2.28515625" style="576" customWidth="1"/>
    <col min="9489" max="9489" width="11.42578125" style="576"/>
    <col min="9490" max="9490" width="15.42578125" style="576" bestFit="1" customWidth="1"/>
    <col min="9491" max="9726" width="11.42578125" style="576"/>
    <col min="9727" max="9727" width="1.28515625" style="576" customWidth="1"/>
    <col min="9728" max="9728" width="2.140625" style="576" customWidth="1"/>
    <col min="9729" max="9729" width="18.85546875" style="576" customWidth="1"/>
    <col min="9730" max="9730" width="17.5703125" style="576" customWidth="1"/>
    <col min="9731" max="9731" width="15.28515625" style="576" bestFit="1" customWidth="1"/>
    <col min="9732" max="9732" width="13.42578125" style="576" customWidth="1"/>
    <col min="9733" max="9733" width="31.5703125" style="576" customWidth="1"/>
    <col min="9734" max="9734" width="11" style="576" customWidth="1"/>
    <col min="9735" max="9737" width="15.42578125" style="576" customWidth="1"/>
    <col min="9738" max="9738" width="13.140625" style="576" customWidth="1"/>
    <col min="9739" max="9739" width="12.5703125" style="576" customWidth="1"/>
    <col min="9740" max="9740" width="23" style="576" bestFit="1" customWidth="1"/>
    <col min="9741" max="9741" width="11.5703125" style="576" customWidth="1"/>
    <col min="9742" max="9742" width="20.140625" style="576" bestFit="1" customWidth="1"/>
    <col min="9743" max="9743" width="16.28515625" style="576" customWidth="1"/>
    <col min="9744" max="9744" width="2.28515625" style="576" customWidth="1"/>
    <col min="9745" max="9745" width="11.42578125" style="576"/>
    <col min="9746" max="9746" width="15.42578125" style="576" bestFit="1" customWidth="1"/>
    <col min="9747" max="9982" width="11.42578125" style="576"/>
    <col min="9983" max="9983" width="1.28515625" style="576" customWidth="1"/>
    <col min="9984" max="9984" width="2.140625" style="576" customWidth="1"/>
    <col min="9985" max="9985" width="18.85546875" style="576" customWidth="1"/>
    <col min="9986" max="9986" width="17.5703125" style="576" customWidth="1"/>
    <col min="9987" max="9987" width="15.28515625" style="576" bestFit="1" customWidth="1"/>
    <col min="9988" max="9988" width="13.42578125" style="576" customWidth="1"/>
    <col min="9989" max="9989" width="31.5703125" style="576" customWidth="1"/>
    <col min="9990" max="9990" width="11" style="576" customWidth="1"/>
    <col min="9991" max="9993" width="15.42578125" style="576" customWidth="1"/>
    <col min="9994" max="9994" width="13.140625" style="576" customWidth="1"/>
    <col min="9995" max="9995" width="12.5703125" style="576" customWidth="1"/>
    <col min="9996" max="9996" width="23" style="576" bestFit="1" customWidth="1"/>
    <col min="9997" max="9997" width="11.5703125" style="576" customWidth="1"/>
    <col min="9998" max="9998" width="20.140625" style="576" bestFit="1" customWidth="1"/>
    <col min="9999" max="9999" width="16.28515625" style="576" customWidth="1"/>
    <col min="10000" max="10000" width="2.28515625" style="576" customWidth="1"/>
    <col min="10001" max="10001" width="11.42578125" style="576"/>
    <col min="10002" max="10002" width="15.42578125" style="576" bestFit="1" customWidth="1"/>
    <col min="10003" max="10238" width="11.42578125" style="576"/>
    <col min="10239" max="10239" width="1.28515625" style="576" customWidth="1"/>
    <col min="10240" max="10240" width="2.140625" style="576" customWidth="1"/>
    <col min="10241" max="10241" width="18.85546875" style="576" customWidth="1"/>
    <col min="10242" max="10242" width="17.5703125" style="576" customWidth="1"/>
    <col min="10243" max="10243" width="15.28515625" style="576" bestFit="1" customWidth="1"/>
    <col min="10244" max="10244" width="13.42578125" style="576" customWidth="1"/>
    <col min="10245" max="10245" width="31.5703125" style="576" customWidth="1"/>
    <col min="10246" max="10246" width="11" style="576" customWidth="1"/>
    <col min="10247" max="10249" width="15.42578125" style="576" customWidth="1"/>
    <col min="10250" max="10250" width="13.140625" style="576" customWidth="1"/>
    <col min="10251" max="10251" width="12.5703125" style="576" customWidth="1"/>
    <col min="10252" max="10252" width="23" style="576" bestFit="1" customWidth="1"/>
    <col min="10253" max="10253" width="11.5703125" style="576" customWidth="1"/>
    <col min="10254" max="10254" width="20.140625" style="576" bestFit="1" customWidth="1"/>
    <col min="10255" max="10255" width="16.28515625" style="576" customWidth="1"/>
    <col min="10256" max="10256" width="2.28515625" style="576" customWidth="1"/>
    <col min="10257" max="10257" width="11.42578125" style="576"/>
    <col min="10258" max="10258" width="15.42578125" style="576" bestFit="1" customWidth="1"/>
    <col min="10259" max="10494" width="11.42578125" style="576"/>
    <col min="10495" max="10495" width="1.28515625" style="576" customWidth="1"/>
    <col min="10496" max="10496" width="2.140625" style="576" customWidth="1"/>
    <col min="10497" max="10497" width="18.85546875" style="576" customWidth="1"/>
    <col min="10498" max="10498" width="17.5703125" style="576" customWidth="1"/>
    <col min="10499" max="10499" width="15.28515625" style="576" bestFit="1" customWidth="1"/>
    <col min="10500" max="10500" width="13.42578125" style="576" customWidth="1"/>
    <col min="10501" max="10501" width="31.5703125" style="576" customWidth="1"/>
    <col min="10502" max="10502" width="11" style="576" customWidth="1"/>
    <col min="10503" max="10505" width="15.42578125" style="576" customWidth="1"/>
    <col min="10506" max="10506" width="13.140625" style="576" customWidth="1"/>
    <col min="10507" max="10507" width="12.5703125" style="576" customWidth="1"/>
    <col min="10508" max="10508" width="23" style="576" bestFit="1" customWidth="1"/>
    <col min="10509" max="10509" width="11.5703125" style="576" customWidth="1"/>
    <col min="10510" max="10510" width="20.140625" style="576" bestFit="1" customWidth="1"/>
    <col min="10511" max="10511" width="16.28515625" style="576" customWidth="1"/>
    <col min="10512" max="10512" width="2.28515625" style="576" customWidth="1"/>
    <col min="10513" max="10513" width="11.42578125" style="576"/>
    <col min="10514" max="10514" width="15.42578125" style="576" bestFit="1" customWidth="1"/>
    <col min="10515" max="10750" width="11.42578125" style="576"/>
    <col min="10751" max="10751" width="1.28515625" style="576" customWidth="1"/>
    <col min="10752" max="10752" width="2.140625" style="576" customWidth="1"/>
    <col min="10753" max="10753" width="18.85546875" style="576" customWidth="1"/>
    <col min="10754" max="10754" width="17.5703125" style="576" customWidth="1"/>
    <col min="10755" max="10755" width="15.28515625" style="576" bestFit="1" customWidth="1"/>
    <col min="10756" max="10756" width="13.42578125" style="576" customWidth="1"/>
    <col min="10757" max="10757" width="31.5703125" style="576" customWidth="1"/>
    <col min="10758" max="10758" width="11" style="576" customWidth="1"/>
    <col min="10759" max="10761" width="15.42578125" style="576" customWidth="1"/>
    <col min="10762" max="10762" width="13.140625" style="576" customWidth="1"/>
    <col min="10763" max="10763" width="12.5703125" style="576" customWidth="1"/>
    <col min="10764" max="10764" width="23" style="576" bestFit="1" customWidth="1"/>
    <col min="10765" max="10765" width="11.5703125" style="576" customWidth="1"/>
    <col min="10766" max="10766" width="20.140625" style="576" bestFit="1" customWidth="1"/>
    <col min="10767" max="10767" width="16.28515625" style="576" customWidth="1"/>
    <col min="10768" max="10768" width="2.28515625" style="576" customWidth="1"/>
    <col min="10769" max="10769" width="11.42578125" style="576"/>
    <col min="10770" max="10770" width="15.42578125" style="576" bestFit="1" customWidth="1"/>
    <col min="10771" max="11006" width="11.42578125" style="576"/>
    <col min="11007" max="11007" width="1.28515625" style="576" customWidth="1"/>
    <col min="11008" max="11008" width="2.140625" style="576" customWidth="1"/>
    <col min="11009" max="11009" width="18.85546875" style="576" customWidth="1"/>
    <col min="11010" max="11010" width="17.5703125" style="576" customWidth="1"/>
    <col min="11011" max="11011" width="15.28515625" style="576" bestFit="1" customWidth="1"/>
    <col min="11012" max="11012" width="13.42578125" style="576" customWidth="1"/>
    <col min="11013" max="11013" width="31.5703125" style="576" customWidth="1"/>
    <col min="11014" max="11014" width="11" style="576" customWidth="1"/>
    <col min="11015" max="11017" width="15.42578125" style="576" customWidth="1"/>
    <col min="11018" max="11018" width="13.140625" style="576" customWidth="1"/>
    <col min="11019" max="11019" width="12.5703125" style="576" customWidth="1"/>
    <col min="11020" max="11020" width="23" style="576" bestFit="1" customWidth="1"/>
    <col min="11021" max="11021" width="11.5703125" style="576" customWidth="1"/>
    <col min="11022" max="11022" width="20.140625" style="576" bestFit="1" customWidth="1"/>
    <col min="11023" max="11023" width="16.28515625" style="576" customWidth="1"/>
    <col min="11024" max="11024" width="2.28515625" style="576" customWidth="1"/>
    <col min="11025" max="11025" width="11.42578125" style="576"/>
    <col min="11026" max="11026" width="15.42578125" style="576" bestFit="1" customWidth="1"/>
    <col min="11027" max="11262" width="11.42578125" style="576"/>
    <col min="11263" max="11263" width="1.28515625" style="576" customWidth="1"/>
    <col min="11264" max="11264" width="2.140625" style="576" customWidth="1"/>
    <col min="11265" max="11265" width="18.85546875" style="576" customWidth="1"/>
    <col min="11266" max="11266" width="17.5703125" style="576" customWidth="1"/>
    <col min="11267" max="11267" width="15.28515625" style="576" bestFit="1" customWidth="1"/>
    <col min="11268" max="11268" width="13.42578125" style="576" customWidth="1"/>
    <col min="11269" max="11269" width="31.5703125" style="576" customWidth="1"/>
    <col min="11270" max="11270" width="11" style="576" customWidth="1"/>
    <col min="11271" max="11273" width="15.42578125" style="576" customWidth="1"/>
    <col min="11274" max="11274" width="13.140625" style="576" customWidth="1"/>
    <col min="11275" max="11275" width="12.5703125" style="576" customWidth="1"/>
    <col min="11276" max="11276" width="23" style="576" bestFit="1" customWidth="1"/>
    <col min="11277" max="11277" width="11.5703125" style="576" customWidth="1"/>
    <col min="11278" max="11278" width="20.140625" style="576" bestFit="1" customWidth="1"/>
    <col min="11279" max="11279" width="16.28515625" style="576" customWidth="1"/>
    <col min="11280" max="11280" width="2.28515625" style="576" customWidth="1"/>
    <col min="11281" max="11281" width="11.42578125" style="576"/>
    <col min="11282" max="11282" width="15.42578125" style="576" bestFit="1" customWidth="1"/>
    <col min="11283" max="11518" width="11.42578125" style="576"/>
    <col min="11519" max="11519" width="1.28515625" style="576" customWidth="1"/>
    <col min="11520" max="11520" width="2.140625" style="576" customWidth="1"/>
    <col min="11521" max="11521" width="18.85546875" style="576" customWidth="1"/>
    <col min="11522" max="11522" width="17.5703125" style="576" customWidth="1"/>
    <col min="11523" max="11523" width="15.28515625" style="576" bestFit="1" customWidth="1"/>
    <col min="11524" max="11524" width="13.42578125" style="576" customWidth="1"/>
    <col min="11525" max="11525" width="31.5703125" style="576" customWidth="1"/>
    <col min="11526" max="11526" width="11" style="576" customWidth="1"/>
    <col min="11527" max="11529" width="15.42578125" style="576" customWidth="1"/>
    <col min="11530" max="11530" width="13.140625" style="576" customWidth="1"/>
    <col min="11531" max="11531" width="12.5703125" style="576" customWidth="1"/>
    <col min="11532" max="11532" width="23" style="576" bestFit="1" customWidth="1"/>
    <col min="11533" max="11533" width="11.5703125" style="576" customWidth="1"/>
    <col min="11534" max="11534" width="20.140625" style="576" bestFit="1" customWidth="1"/>
    <col min="11535" max="11535" width="16.28515625" style="576" customWidth="1"/>
    <col min="11536" max="11536" width="2.28515625" style="576" customWidth="1"/>
    <col min="11537" max="11537" width="11.42578125" style="576"/>
    <col min="11538" max="11538" width="15.42578125" style="576" bestFit="1" customWidth="1"/>
    <col min="11539" max="11774" width="11.42578125" style="576"/>
    <col min="11775" max="11775" width="1.28515625" style="576" customWidth="1"/>
    <col min="11776" max="11776" width="2.140625" style="576" customWidth="1"/>
    <col min="11777" max="11777" width="18.85546875" style="576" customWidth="1"/>
    <col min="11778" max="11778" width="17.5703125" style="576" customWidth="1"/>
    <col min="11779" max="11779" width="15.28515625" style="576" bestFit="1" customWidth="1"/>
    <col min="11780" max="11780" width="13.42578125" style="576" customWidth="1"/>
    <col min="11781" max="11781" width="31.5703125" style="576" customWidth="1"/>
    <col min="11782" max="11782" width="11" style="576" customWidth="1"/>
    <col min="11783" max="11785" width="15.42578125" style="576" customWidth="1"/>
    <col min="11786" max="11786" width="13.140625" style="576" customWidth="1"/>
    <col min="11787" max="11787" width="12.5703125" style="576" customWidth="1"/>
    <col min="11788" max="11788" width="23" style="576" bestFit="1" customWidth="1"/>
    <col min="11789" max="11789" width="11.5703125" style="576" customWidth="1"/>
    <col min="11790" max="11790" width="20.140625" style="576" bestFit="1" customWidth="1"/>
    <col min="11791" max="11791" width="16.28515625" style="576" customWidth="1"/>
    <col min="11792" max="11792" width="2.28515625" style="576" customWidth="1"/>
    <col min="11793" max="11793" width="11.42578125" style="576"/>
    <col min="11794" max="11794" width="15.42578125" style="576" bestFit="1" customWidth="1"/>
    <col min="11795" max="12030" width="11.42578125" style="576"/>
    <col min="12031" max="12031" width="1.28515625" style="576" customWidth="1"/>
    <col min="12032" max="12032" width="2.140625" style="576" customWidth="1"/>
    <col min="12033" max="12033" width="18.85546875" style="576" customWidth="1"/>
    <col min="12034" max="12034" width="17.5703125" style="576" customWidth="1"/>
    <col min="12035" max="12035" width="15.28515625" style="576" bestFit="1" customWidth="1"/>
    <col min="12036" max="12036" width="13.42578125" style="576" customWidth="1"/>
    <col min="12037" max="12037" width="31.5703125" style="576" customWidth="1"/>
    <col min="12038" max="12038" width="11" style="576" customWidth="1"/>
    <col min="12039" max="12041" width="15.42578125" style="576" customWidth="1"/>
    <col min="12042" max="12042" width="13.140625" style="576" customWidth="1"/>
    <col min="12043" max="12043" width="12.5703125" style="576" customWidth="1"/>
    <col min="12044" max="12044" width="23" style="576" bestFit="1" customWidth="1"/>
    <col min="12045" max="12045" width="11.5703125" style="576" customWidth="1"/>
    <col min="12046" max="12046" width="20.140625" style="576" bestFit="1" customWidth="1"/>
    <col min="12047" max="12047" width="16.28515625" style="576" customWidth="1"/>
    <col min="12048" max="12048" width="2.28515625" style="576" customWidth="1"/>
    <col min="12049" max="12049" width="11.42578125" style="576"/>
    <col min="12050" max="12050" width="15.42578125" style="576" bestFit="1" customWidth="1"/>
    <col min="12051" max="12286" width="11.42578125" style="576"/>
    <col min="12287" max="12287" width="1.28515625" style="576" customWidth="1"/>
    <col min="12288" max="12288" width="2.140625" style="576" customWidth="1"/>
    <col min="12289" max="12289" width="18.85546875" style="576" customWidth="1"/>
    <col min="12290" max="12290" width="17.5703125" style="576" customWidth="1"/>
    <col min="12291" max="12291" width="15.28515625" style="576" bestFit="1" customWidth="1"/>
    <col min="12292" max="12292" width="13.42578125" style="576" customWidth="1"/>
    <col min="12293" max="12293" width="31.5703125" style="576" customWidth="1"/>
    <col min="12294" max="12294" width="11" style="576" customWidth="1"/>
    <col min="12295" max="12297" width="15.42578125" style="576" customWidth="1"/>
    <col min="12298" max="12298" width="13.140625" style="576" customWidth="1"/>
    <col min="12299" max="12299" width="12.5703125" style="576" customWidth="1"/>
    <col min="12300" max="12300" width="23" style="576" bestFit="1" customWidth="1"/>
    <col min="12301" max="12301" width="11.5703125" style="576" customWidth="1"/>
    <col min="12302" max="12302" width="20.140625" style="576" bestFit="1" customWidth="1"/>
    <col min="12303" max="12303" width="16.28515625" style="576" customWidth="1"/>
    <col min="12304" max="12304" width="2.28515625" style="576" customWidth="1"/>
    <col min="12305" max="12305" width="11.42578125" style="576"/>
    <col min="12306" max="12306" width="15.42578125" style="576" bestFit="1" customWidth="1"/>
    <col min="12307" max="12542" width="11.42578125" style="576"/>
    <col min="12543" max="12543" width="1.28515625" style="576" customWidth="1"/>
    <col min="12544" max="12544" width="2.140625" style="576" customWidth="1"/>
    <col min="12545" max="12545" width="18.85546875" style="576" customWidth="1"/>
    <col min="12546" max="12546" width="17.5703125" style="576" customWidth="1"/>
    <col min="12547" max="12547" width="15.28515625" style="576" bestFit="1" customWidth="1"/>
    <col min="12548" max="12548" width="13.42578125" style="576" customWidth="1"/>
    <col min="12549" max="12549" width="31.5703125" style="576" customWidth="1"/>
    <col min="12550" max="12550" width="11" style="576" customWidth="1"/>
    <col min="12551" max="12553" width="15.42578125" style="576" customWidth="1"/>
    <col min="12554" max="12554" width="13.140625" style="576" customWidth="1"/>
    <col min="12555" max="12555" width="12.5703125" style="576" customWidth="1"/>
    <col min="12556" max="12556" width="23" style="576" bestFit="1" customWidth="1"/>
    <col min="12557" max="12557" width="11.5703125" style="576" customWidth="1"/>
    <col min="12558" max="12558" width="20.140625" style="576" bestFit="1" customWidth="1"/>
    <col min="12559" max="12559" width="16.28515625" style="576" customWidth="1"/>
    <col min="12560" max="12560" width="2.28515625" style="576" customWidth="1"/>
    <col min="12561" max="12561" width="11.42578125" style="576"/>
    <col min="12562" max="12562" width="15.42578125" style="576" bestFit="1" customWidth="1"/>
    <col min="12563" max="12798" width="11.42578125" style="576"/>
    <col min="12799" max="12799" width="1.28515625" style="576" customWidth="1"/>
    <col min="12800" max="12800" width="2.140625" style="576" customWidth="1"/>
    <col min="12801" max="12801" width="18.85546875" style="576" customWidth="1"/>
    <col min="12802" max="12802" width="17.5703125" style="576" customWidth="1"/>
    <col min="12803" max="12803" width="15.28515625" style="576" bestFit="1" customWidth="1"/>
    <col min="12804" max="12804" width="13.42578125" style="576" customWidth="1"/>
    <col min="12805" max="12805" width="31.5703125" style="576" customWidth="1"/>
    <col min="12806" max="12806" width="11" style="576" customWidth="1"/>
    <col min="12807" max="12809" width="15.42578125" style="576" customWidth="1"/>
    <col min="12810" max="12810" width="13.140625" style="576" customWidth="1"/>
    <col min="12811" max="12811" width="12.5703125" style="576" customWidth="1"/>
    <col min="12812" max="12812" width="23" style="576" bestFit="1" customWidth="1"/>
    <col min="12813" max="12813" width="11.5703125" style="576" customWidth="1"/>
    <col min="12814" max="12814" width="20.140625" style="576" bestFit="1" customWidth="1"/>
    <col min="12815" max="12815" width="16.28515625" style="576" customWidth="1"/>
    <col min="12816" max="12816" width="2.28515625" style="576" customWidth="1"/>
    <col min="12817" max="12817" width="11.42578125" style="576"/>
    <col min="12818" max="12818" width="15.42578125" style="576" bestFit="1" customWidth="1"/>
    <col min="12819" max="13054" width="11.42578125" style="576"/>
    <col min="13055" max="13055" width="1.28515625" style="576" customWidth="1"/>
    <col min="13056" max="13056" width="2.140625" style="576" customWidth="1"/>
    <col min="13057" max="13057" width="18.85546875" style="576" customWidth="1"/>
    <col min="13058" max="13058" width="17.5703125" style="576" customWidth="1"/>
    <col min="13059" max="13059" width="15.28515625" style="576" bestFit="1" customWidth="1"/>
    <col min="13060" max="13060" width="13.42578125" style="576" customWidth="1"/>
    <col min="13061" max="13061" width="31.5703125" style="576" customWidth="1"/>
    <col min="13062" max="13062" width="11" style="576" customWidth="1"/>
    <col min="13063" max="13065" width="15.42578125" style="576" customWidth="1"/>
    <col min="13066" max="13066" width="13.140625" style="576" customWidth="1"/>
    <col min="13067" max="13067" width="12.5703125" style="576" customWidth="1"/>
    <col min="13068" max="13068" width="23" style="576" bestFit="1" customWidth="1"/>
    <col min="13069" max="13069" width="11.5703125" style="576" customWidth="1"/>
    <col min="13070" max="13070" width="20.140625" style="576" bestFit="1" customWidth="1"/>
    <col min="13071" max="13071" width="16.28515625" style="576" customWidth="1"/>
    <col min="13072" max="13072" width="2.28515625" style="576" customWidth="1"/>
    <col min="13073" max="13073" width="11.42578125" style="576"/>
    <col min="13074" max="13074" width="15.42578125" style="576" bestFit="1" customWidth="1"/>
    <col min="13075" max="13310" width="11.42578125" style="576"/>
    <col min="13311" max="13311" width="1.28515625" style="576" customWidth="1"/>
    <col min="13312" max="13312" width="2.140625" style="576" customWidth="1"/>
    <col min="13313" max="13313" width="18.85546875" style="576" customWidth="1"/>
    <col min="13314" max="13314" width="17.5703125" style="576" customWidth="1"/>
    <col min="13315" max="13315" width="15.28515625" style="576" bestFit="1" customWidth="1"/>
    <col min="13316" max="13316" width="13.42578125" style="576" customWidth="1"/>
    <col min="13317" max="13317" width="31.5703125" style="576" customWidth="1"/>
    <col min="13318" max="13318" width="11" style="576" customWidth="1"/>
    <col min="13319" max="13321" width="15.42578125" style="576" customWidth="1"/>
    <col min="13322" max="13322" width="13.140625" style="576" customWidth="1"/>
    <col min="13323" max="13323" width="12.5703125" style="576" customWidth="1"/>
    <col min="13324" max="13324" width="23" style="576" bestFit="1" customWidth="1"/>
    <col min="13325" max="13325" width="11.5703125" style="576" customWidth="1"/>
    <col min="13326" max="13326" width="20.140625" style="576" bestFit="1" customWidth="1"/>
    <col min="13327" max="13327" width="16.28515625" style="576" customWidth="1"/>
    <col min="13328" max="13328" width="2.28515625" style="576" customWidth="1"/>
    <col min="13329" max="13329" width="11.42578125" style="576"/>
    <col min="13330" max="13330" width="15.42578125" style="576" bestFit="1" customWidth="1"/>
    <col min="13331" max="13566" width="11.42578125" style="576"/>
    <col min="13567" max="13567" width="1.28515625" style="576" customWidth="1"/>
    <col min="13568" max="13568" width="2.140625" style="576" customWidth="1"/>
    <col min="13569" max="13569" width="18.85546875" style="576" customWidth="1"/>
    <col min="13570" max="13570" width="17.5703125" style="576" customWidth="1"/>
    <col min="13571" max="13571" width="15.28515625" style="576" bestFit="1" customWidth="1"/>
    <col min="13572" max="13572" width="13.42578125" style="576" customWidth="1"/>
    <col min="13573" max="13573" width="31.5703125" style="576" customWidth="1"/>
    <col min="13574" max="13574" width="11" style="576" customWidth="1"/>
    <col min="13575" max="13577" width="15.42578125" style="576" customWidth="1"/>
    <col min="13578" max="13578" width="13.140625" style="576" customWidth="1"/>
    <col min="13579" max="13579" width="12.5703125" style="576" customWidth="1"/>
    <col min="13580" max="13580" width="23" style="576" bestFit="1" customWidth="1"/>
    <col min="13581" max="13581" width="11.5703125" style="576" customWidth="1"/>
    <col min="13582" max="13582" width="20.140625" style="576" bestFit="1" customWidth="1"/>
    <col min="13583" max="13583" width="16.28515625" style="576" customWidth="1"/>
    <col min="13584" max="13584" width="2.28515625" style="576" customWidth="1"/>
    <col min="13585" max="13585" width="11.42578125" style="576"/>
    <col min="13586" max="13586" width="15.42578125" style="576" bestFit="1" customWidth="1"/>
    <col min="13587" max="13822" width="11.42578125" style="576"/>
    <col min="13823" max="13823" width="1.28515625" style="576" customWidth="1"/>
    <col min="13824" max="13824" width="2.140625" style="576" customWidth="1"/>
    <col min="13825" max="13825" width="18.85546875" style="576" customWidth="1"/>
    <col min="13826" max="13826" width="17.5703125" style="576" customWidth="1"/>
    <col min="13827" max="13827" width="15.28515625" style="576" bestFit="1" customWidth="1"/>
    <col min="13828" max="13828" width="13.42578125" style="576" customWidth="1"/>
    <col min="13829" max="13829" width="31.5703125" style="576" customWidth="1"/>
    <col min="13830" max="13830" width="11" style="576" customWidth="1"/>
    <col min="13831" max="13833" width="15.42578125" style="576" customWidth="1"/>
    <col min="13834" max="13834" width="13.140625" style="576" customWidth="1"/>
    <col min="13835" max="13835" width="12.5703125" style="576" customWidth="1"/>
    <col min="13836" max="13836" width="23" style="576" bestFit="1" customWidth="1"/>
    <col min="13837" max="13837" width="11.5703125" style="576" customWidth="1"/>
    <col min="13838" max="13838" width="20.140625" style="576" bestFit="1" customWidth="1"/>
    <col min="13839" max="13839" width="16.28515625" style="576" customWidth="1"/>
    <col min="13840" max="13840" width="2.28515625" style="576" customWidth="1"/>
    <col min="13841" max="13841" width="11.42578125" style="576"/>
    <col min="13842" max="13842" width="15.42578125" style="576" bestFit="1" customWidth="1"/>
    <col min="13843" max="14078" width="11.42578125" style="576"/>
    <col min="14079" max="14079" width="1.28515625" style="576" customWidth="1"/>
    <col min="14080" max="14080" width="2.140625" style="576" customWidth="1"/>
    <col min="14081" max="14081" width="18.85546875" style="576" customWidth="1"/>
    <col min="14082" max="14082" width="17.5703125" style="576" customWidth="1"/>
    <col min="14083" max="14083" width="15.28515625" style="576" bestFit="1" customWidth="1"/>
    <col min="14084" max="14084" width="13.42578125" style="576" customWidth="1"/>
    <col min="14085" max="14085" width="31.5703125" style="576" customWidth="1"/>
    <col min="14086" max="14086" width="11" style="576" customWidth="1"/>
    <col min="14087" max="14089" width="15.42578125" style="576" customWidth="1"/>
    <col min="14090" max="14090" width="13.140625" style="576" customWidth="1"/>
    <col min="14091" max="14091" width="12.5703125" style="576" customWidth="1"/>
    <col min="14092" max="14092" width="23" style="576" bestFit="1" customWidth="1"/>
    <col min="14093" max="14093" width="11.5703125" style="576" customWidth="1"/>
    <col min="14094" max="14094" width="20.140625" style="576" bestFit="1" customWidth="1"/>
    <col min="14095" max="14095" width="16.28515625" style="576" customWidth="1"/>
    <col min="14096" max="14096" width="2.28515625" style="576" customWidth="1"/>
    <col min="14097" max="14097" width="11.42578125" style="576"/>
    <col min="14098" max="14098" width="15.42578125" style="576" bestFit="1" customWidth="1"/>
    <col min="14099" max="14334" width="11.42578125" style="576"/>
    <col min="14335" max="14335" width="1.28515625" style="576" customWidth="1"/>
    <col min="14336" max="14336" width="2.140625" style="576" customWidth="1"/>
    <col min="14337" max="14337" width="18.85546875" style="576" customWidth="1"/>
    <col min="14338" max="14338" width="17.5703125" style="576" customWidth="1"/>
    <col min="14339" max="14339" width="15.28515625" style="576" bestFit="1" customWidth="1"/>
    <col min="14340" max="14340" width="13.42578125" style="576" customWidth="1"/>
    <col min="14341" max="14341" width="31.5703125" style="576" customWidth="1"/>
    <col min="14342" max="14342" width="11" style="576" customWidth="1"/>
    <col min="14343" max="14345" width="15.42578125" style="576" customWidth="1"/>
    <col min="14346" max="14346" width="13.140625" style="576" customWidth="1"/>
    <col min="14347" max="14347" width="12.5703125" style="576" customWidth="1"/>
    <col min="14348" max="14348" width="23" style="576" bestFit="1" customWidth="1"/>
    <col min="14349" max="14349" width="11.5703125" style="576" customWidth="1"/>
    <col min="14350" max="14350" width="20.140625" style="576" bestFit="1" customWidth="1"/>
    <col min="14351" max="14351" width="16.28515625" style="576" customWidth="1"/>
    <col min="14352" max="14352" width="2.28515625" style="576" customWidth="1"/>
    <col min="14353" max="14353" width="11.42578125" style="576"/>
    <col min="14354" max="14354" width="15.42578125" style="576" bestFit="1" customWidth="1"/>
    <col min="14355" max="14590" width="11.42578125" style="576"/>
    <col min="14591" max="14591" width="1.28515625" style="576" customWidth="1"/>
    <col min="14592" max="14592" width="2.140625" style="576" customWidth="1"/>
    <col min="14593" max="14593" width="18.85546875" style="576" customWidth="1"/>
    <col min="14594" max="14594" width="17.5703125" style="576" customWidth="1"/>
    <col min="14595" max="14595" width="15.28515625" style="576" bestFit="1" customWidth="1"/>
    <col min="14596" max="14596" width="13.42578125" style="576" customWidth="1"/>
    <col min="14597" max="14597" width="31.5703125" style="576" customWidth="1"/>
    <col min="14598" max="14598" width="11" style="576" customWidth="1"/>
    <col min="14599" max="14601" width="15.42578125" style="576" customWidth="1"/>
    <col min="14602" max="14602" width="13.140625" style="576" customWidth="1"/>
    <col min="14603" max="14603" width="12.5703125" style="576" customWidth="1"/>
    <col min="14604" max="14604" width="23" style="576" bestFit="1" customWidth="1"/>
    <col min="14605" max="14605" width="11.5703125" style="576" customWidth="1"/>
    <col min="14606" max="14606" width="20.140625" style="576" bestFit="1" customWidth="1"/>
    <col min="14607" max="14607" width="16.28515625" style="576" customWidth="1"/>
    <col min="14608" max="14608" width="2.28515625" style="576" customWidth="1"/>
    <col min="14609" max="14609" width="11.42578125" style="576"/>
    <col min="14610" max="14610" width="15.42578125" style="576" bestFit="1" customWidth="1"/>
    <col min="14611" max="14846" width="11.42578125" style="576"/>
    <col min="14847" max="14847" width="1.28515625" style="576" customWidth="1"/>
    <col min="14848" max="14848" width="2.140625" style="576" customWidth="1"/>
    <col min="14849" max="14849" width="18.85546875" style="576" customWidth="1"/>
    <col min="14850" max="14850" width="17.5703125" style="576" customWidth="1"/>
    <col min="14851" max="14851" width="15.28515625" style="576" bestFit="1" customWidth="1"/>
    <col min="14852" max="14852" width="13.42578125" style="576" customWidth="1"/>
    <col min="14853" max="14853" width="31.5703125" style="576" customWidth="1"/>
    <col min="14854" max="14854" width="11" style="576" customWidth="1"/>
    <col min="14855" max="14857" width="15.42578125" style="576" customWidth="1"/>
    <col min="14858" max="14858" width="13.140625" style="576" customWidth="1"/>
    <col min="14859" max="14859" width="12.5703125" style="576" customWidth="1"/>
    <col min="14860" max="14860" width="23" style="576" bestFit="1" customWidth="1"/>
    <col min="14861" max="14861" width="11.5703125" style="576" customWidth="1"/>
    <col min="14862" max="14862" width="20.140625" style="576" bestFit="1" customWidth="1"/>
    <col min="14863" max="14863" width="16.28515625" style="576" customWidth="1"/>
    <col min="14864" max="14864" width="2.28515625" style="576" customWidth="1"/>
    <col min="14865" max="14865" width="11.42578125" style="576"/>
    <col min="14866" max="14866" width="15.42578125" style="576" bestFit="1" customWidth="1"/>
    <col min="14867" max="15102" width="11.42578125" style="576"/>
    <col min="15103" max="15103" width="1.28515625" style="576" customWidth="1"/>
    <col min="15104" max="15104" width="2.140625" style="576" customWidth="1"/>
    <col min="15105" max="15105" width="18.85546875" style="576" customWidth="1"/>
    <col min="15106" max="15106" width="17.5703125" style="576" customWidth="1"/>
    <col min="15107" max="15107" width="15.28515625" style="576" bestFit="1" customWidth="1"/>
    <col min="15108" max="15108" width="13.42578125" style="576" customWidth="1"/>
    <col min="15109" max="15109" width="31.5703125" style="576" customWidth="1"/>
    <col min="15110" max="15110" width="11" style="576" customWidth="1"/>
    <col min="15111" max="15113" width="15.42578125" style="576" customWidth="1"/>
    <col min="15114" max="15114" width="13.140625" style="576" customWidth="1"/>
    <col min="15115" max="15115" width="12.5703125" style="576" customWidth="1"/>
    <col min="15116" max="15116" width="23" style="576" bestFit="1" customWidth="1"/>
    <col min="15117" max="15117" width="11.5703125" style="576" customWidth="1"/>
    <col min="15118" max="15118" width="20.140625" style="576" bestFit="1" customWidth="1"/>
    <col min="15119" max="15119" width="16.28515625" style="576" customWidth="1"/>
    <col min="15120" max="15120" width="2.28515625" style="576" customWidth="1"/>
    <col min="15121" max="15121" width="11.42578125" style="576"/>
    <col min="15122" max="15122" width="15.42578125" style="576" bestFit="1" customWidth="1"/>
    <col min="15123" max="15358" width="11.42578125" style="576"/>
    <col min="15359" max="15359" width="1.28515625" style="576" customWidth="1"/>
    <col min="15360" max="15360" width="2.140625" style="576" customWidth="1"/>
    <col min="15361" max="15361" width="18.85546875" style="576" customWidth="1"/>
    <col min="15362" max="15362" width="17.5703125" style="576" customWidth="1"/>
    <col min="15363" max="15363" width="15.28515625" style="576" bestFit="1" customWidth="1"/>
    <col min="15364" max="15364" width="13.42578125" style="576" customWidth="1"/>
    <col min="15365" max="15365" width="31.5703125" style="576" customWidth="1"/>
    <col min="15366" max="15366" width="11" style="576" customWidth="1"/>
    <col min="15367" max="15369" width="15.42578125" style="576" customWidth="1"/>
    <col min="15370" max="15370" width="13.140625" style="576" customWidth="1"/>
    <col min="15371" max="15371" width="12.5703125" style="576" customWidth="1"/>
    <col min="15372" max="15372" width="23" style="576" bestFit="1" customWidth="1"/>
    <col min="15373" max="15373" width="11.5703125" style="576" customWidth="1"/>
    <col min="15374" max="15374" width="20.140625" style="576" bestFit="1" customWidth="1"/>
    <col min="15375" max="15375" width="16.28515625" style="576" customWidth="1"/>
    <col min="15376" max="15376" width="2.28515625" style="576" customWidth="1"/>
    <col min="15377" max="15377" width="11.42578125" style="576"/>
    <col min="15378" max="15378" width="15.42578125" style="576" bestFit="1" customWidth="1"/>
    <col min="15379" max="15614" width="11.42578125" style="576"/>
    <col min="15615" max="15615" width="1.28515625" style="576" customWidth="1"/>
    <col min="15616" max="15616" width="2.140625" style="576" customWidth="1"/>
    <col min="15617" max="15617" width="18.85546875" style="576" customWidth="1"/>
    <col min="15618" max="15618" width="17.5703125" style="576" customWidth="1"/>
    <col min="15619" max="15619" width="15.28515625" style="576" bestFit="1" customWidth="1"/>
    <col min="15620" max="15620" width="13.42578125" style="576" customWidth="1"/>
    <col min="15621" max="15621" width="31.5703125" style="576" customWidth="1"/>
    <col min="15622" max="15622" width="11" style="576" customWidth="1"/>
    <col min="15623" max="15625" width="15.42578125" style="576" customWidth="1"/>
    <col min="15626" max="15626" width="13.140625" style="576" customWidth="1"/>
    <col min="15627" max="15627" width="12.5703125" style="576" customWidth="1"/>
    <col min="15628" max="15628" width="23" style="576" bestFit="1" customWidth="1"/>
    <col min="15629" max="15629" width="11.5703125" style="576" customWidth="1"/>
    <col min="15630" max="15630" width="20.140625" style="576" bestFit="1" customWidth="1"/>
    <col min="15631" max="15631" width="16.28515625" style="576" customWidth="1"/>
    <col min="15632" max="15632" width="2.28515625" style="576" customWidth="1"/>
    <col min="15633" max="15633" width="11.42578125" style="576"/>
    <col min="15634" max="15634" width="15.42578125" style="576" bestFit="1" customWidth="1"/>
    <col min="15635" max="15870" width="11.42578125" style="576"/>
    <col min="15871" max="15871" width="1.28515625" style="576" customWidth="1"/>
    <col min="15872" max="15872" width="2.140625" style="576" customWidth="1"/>
    <col min="15873" max="15873" width="18.85546875" style="576" customWidth="1"/>
    <col min="15874" max="15874" width="17.5703125" style="576" customWidth="1"/>
    <col min="15875" max="15875" width="15.28515625" style="576" bestFit="1" customWidth="1"/>
    <col min="15876" max="15876" width="13.42578125" style="576" customWidth="1"/>
    <col min="15877" max="15877" width="31.5703125" style="576" customWidth="1"/>
    <col min="15878" max="15878" width="11" style="576" customWidth="1"/>
    <col min="15879" max="15881" width="15.42578125" style="576" customWidth="1"/>
    <col min="15882" max="15882" width="13.140625" style="576" customWidth="1"/>
    <col min="15883" max="15883" width="12.5703125" style="576" customWidth="1"/>
    <col min="15884" max="15884" width="23" style="576" bestFit="1" customWidth="1"/>
    <col min="15885" max="15885" width="11.5703125" style="576" customWidth="1"/>
    <col min="15886" max="15886" width="20.140625" style="576" bestFit="1" customWidth="1"/>
    <col min="15887" max="15887" width="16.28515625" style="576" customWidth="1"/>
    <col min="15888" max="15888" width="2.28515625" style="576" customWidth="1"/>
    <col min="15889" max="15889" width="11.42578125" style="576"/>
    <col min="15890" max="15890" width="15.42578125" style="576" bestFit="1" customWidth="1"/>
    <col min="15891" max="16126" width="11.42578125" style="576"/>
    <col min="16127" max="16127" width="1.28515625" style="576" customWidth="1"/>
    <col min="16128" max="16128" width="2.140625" style="576" customWidth="1"/>
    <col min="16129" max="16129" width="18.85546875" style="576" customWidth="1"/>
    <col min="16130" max="16130" width="17.5703125" style="576" customWidth="1"/>
    <col min="16131" max="16131" width="15.28515625" style="576" bestFit="1" customWidth="1"/>
    <col min="16132" max="16132" width="13.42578125" style="576" customWidth="1"/>
    <col min="16133" max="16133" width="31.5703125" style="576" customWidth="1"/>
    <col min="16134" max="16134" width="11" style="576" customWidth="1"/>
    <col min="16135" max="16137" width="15.42578125" style="576" customWidth="1"/>
    <col min="16138" max="16138" width="13.140625" style="576" customWidth="1"/>
    <col min="16139" max="16139" width="12.5703125" style="576" customWidth="1"/>
    <col min="16140" max="16140" width="23" style="576" bestFit="1" customWidth="1"/>
    <col min="16141" max="16141" width="11.5703125" style="576" customWidth="1"/>
    <col min="16142" max="16142" width="20.140625" style="576" bestFit="1" customWidth="1"/>
    <col min="16143" max="16143" width="16.28515625" style="576" customWidth="1"/>
    <col min="16144" max="16144" width="2.28515625" style="576" customWidth="1"/>
    <col min="16145" max="16145" width="11.42578125" style="576"/>
    <col min="16146" max="16146" width="15.42578125" style="576" bestFit="1" customWidth="1"/>
    <col min="16147" max="16384" width="11.42578125" style="576"/>
  </cols>
  <sheetData>
    <row r="1" spans="1:18" ht="11.25" customHeight="1" x14ac:dyDescent="0.2">
      <c r="A1" s="1474"/>
      <c r="B1" s="1474"/>
      <c r="C1" s="1474"/>
      <c r="E1" s="1474"/>
      <c r="F1" s="1476"/>
      <c r="G1" s="1474"/>
      <c r="H1" s="1474"/>
      <c r="I1" s="1474"/>
      <c r="J1" s="1474"/>
      <c r="K1" s="1474"/>
      <c r="M1" s="1476"/>
      <c r="N1" s="1474"/>
      <c r="O1" s="1474"/>
      <c r="P1" s="1474"/>
    </row>
    <row r="2" spans="1:18" x14ac:dyDescent="0.2">
      <c r="A2" s="1474"/>
      <c r="B2" s="1474"/>
      <c r="C2" s="1474"/>
      <c r="E2" s="1474"/>
      <c r="F2" s="1476"/>
      <c r="G2" s="1474"/>
      <c r="H2" s="1474"/>
      <c r="I2" s="1474"/>
      <c r="J2" s="1474"/>
      <c r="K2" s="1474"/>
      <c r="M2" s="1476"/>
      <c r="N2" s="1474"/>
      <c r="O2" s="1474"/>
      <c r="P2" s="1474"/>
    </row>
    <row r="3" spans="1:18" x14ac:dyDescent="0.2">
      <c r="A3" s="1474"/>
      <c r="B3" s="1474"/>
      <c r="C3" s="1474"/>
      <c r="E3" s="1474"/>
      <c r="F3" s="1476"/>
      <c r="G3" s="1474"/>
      <c r="H3" s="1474"/>
      <c r="I3" s="1474"/>
      <c r="J3" s="1474"/>
      <c r="K3" s="1474"/>
      <c r="M3" s="1476"/>
      <c r="N3" s="1474"/>
      <c r="O3" s="1474"/>
      <c r="P3" s="1474"/>
    </row>
    <row r="4" spans="1:18" x14ac:dyDescent="0.2">
      <c r="A4" s="1474"/>
      <c r="B4" s="1474"/>
      <c r="C4" s="1474"/>
      <c r="E4" s="1474"/>
      <c r="F4" s="1476"/>
      <c r="G4" s="1474"/>
      <c r="H4" s="1474"/>
      <c r="I4" s="1474"/>
      <c r="J4" s="1474"/>
      <c r="K4" s="1474"/>
      <c r="M4" s="1476"/>
      <c r="N4" s="1474"/>
      <c r="O4" s="1474"/>
      <c r="P4" s="1474"/>
    </row>
    <row r="5" spans="1:18" x14ac:dyDescent="0.2">
      <c r="A5" s="1474"/>
      <c r="B5" s="1474"/>
      <c r="C5" s="1474"/>
      <c r="E5" s="1474"/>
      <c r="F5" s="1476"/>
      <c r="G5" s="1474"/>
      <c r="H5" s="1474"/>
      <c r="I5" s="1474"/>
      <c r="J5" s="1474"/>
      <c r="K5" s="1474"/>
      <c r="M5" s="1476"/>
      <c r="N5" s="1474"/>
      <c r="O5" s="1474"/>
      <c r="P5" s="1474"/>
    </row>
    <row r="6" spans="1:18" x14ac:dyDescent="0.2">
      <c r="A6" s="1474"/>
      <c r="B6" s="1474"/>
      <c r="C6" s="1474"/>
      <c r="E6" s="1474"/>
      <c r="F6" s="1476"/>
      <c r="G6" s="1474"/>
      <c r="H6" s="1474"/>
      <c r="I6" s="1474"/>
      <c r="J6" s="1474"/>
      <c r="K6" s="1474"/>
      <c r="M6" s="1476"/>
      <c r="N6" s="1474"/>
      <c r="O6" s="1474"/>
      <c r="P6" s="1474"/>
    </row>
    <row r="7" spans="1:18" ht="16.5" customHeight="1" x14ac:dyDescent="0.2">
      <c r="A7" s="2915" t="s">
        <v>27</v>
      </c>
      <c r="B7" s="2915"/>
      <c r="C7" s="2915"/>
      <c r="D7" s="2915"/>
      <c r="E7" s="2915"/>
      <c r="F7" s="2915"/>
      <c r="G7" s="2915"/>
      <c r="H7" s="2915"/>
      <c r="I7" s="2915"/>
      <c r="J7" s="2915"/>
      <c r="K7" s="2915"/>
      <c r="L7" s="2915"/>
      <c r="M7" s="2915"/>
      <c r="N7" s="2915"/>
      <c r="O7" s="2915"/>
      <c r="P7" s="2915"/>
    </row>
    <row r="8" spans="1:18" ht="13.5" customHeight="1" x14ac:dyDescent="0.2">
      <c r="A8" s="2916" t="s">
        <v>369</v>
      </c>
      <c r="B8" s="2916"/>
      <c r="C8" s="2916"/>
      <c r="D8" s="2916"/>
      <c r="E8" s="2916"/>
      <c r="F8" s="2916"/>
      <c r="G8" s="2916"/>
      <c r="H8" s="2916"/>
      <c r="I8" s="2916"/>
      <c r="J8" s="2916"/>
      <c r="K8" s="2916"/>
      <c r="L8" s="2916"/>
      <c r="M8" s="2916"/>
      <c r="N8" s="2916"/>
      <c r="O8" s="2916"/>
      <c r="P8" s="2916"/>
    </row>
    <row r="9" spans="1:18" ht="15" customHeight="1" x14ac:dyDescent="0.2">
      <c r="A9" s="2915" t="s">
        <v>157</v>
      </c>
      <c r="B9" s="2915"/>
      <c r="C9" s="2915"/>
      <c r="D9" s="2915"/>
      <c r="E9" s="2915"/>
      <c r="F9" s="2915"/>
      <c r="G9" s="2915"/>
      <c r="H9" s="2915"/>
      <c r="I9" s="2915"/>
      <c r="J9" s="2915"/>
      <c r="K9" s="2915"/>
      <c r="L9" s="2915"/>
      <c r="M9" s="2915"/>
      <c r="N9" s="2915"/>
      <c r="O9" s="2915"/>
      <c r="P9" s="2915"/>
    </row>
    <row r="10" spans="1:18" x14ac:dyDescent="0.2">
      <c r="A10" s="1474"/>
      <c r="B10" s="1477"/>
      <c r="C10" s="1478" t="s">
        <v>252</v>
      </c>
      <c r="D10" s="1479" t="s">
        <v>607</v>
      </c>
      <c r="E10" s="1478" t="s">
        <v>32</v>
      </c>
      <c r="F10" s="2917" t="s">
        <v>480</v>
      </c>
      <c r="G10" s="2917"/>
      <c r="H10" s="1480" t="s">
        <v>16</v>
      </c>
      <c r="I10" s="1481" t="s">
        <v>481</v>
      </c>
      <c r="J10" s="1482" t="s">
        <v>28</v>
      </c>
      <c r="K10" s="1483" t="s">
        <v>482</v>
      </c>
      <c r="L10" s="1480" t="s">
        <v>20</v>
      </c>
      <c r="M10" s="1483" t="s">
        <v>483</v>
      </c>
      <c r="N10" s="1480" t="s">
        <v>22</v>
      </c>
      <c r="O10" s="1483" t="s">
        <v>484</v>
      </c>
      <c r="P10" s="1484"/>
    </row>
    <row r="11" spans="1:18" ht="21.75" x14ac:dyDescent="0.2">
      <c r="A11" s="1474"/>
      <c r="B11" s="1477"/>
      <c r="C11" s="1477"/>
      <c r="D11" s="1477"/>
      <c r="E11" s="1477"/>
      <c r="F11" s="1477"/>
      <c r="G11" s="1477"/>
      <c r="H11" s="1485" t="s">
        <v>428</v>
      </c>
      <c r="I11" s="1486">
        <v>982.86</v>
      </c>
      <c r="J11" s="1487"/>
      <c r="K11" s="1487" t="s">
        <v>8</v>
      </c>
      <c r="L11" s="1488"/>
      <c r="M11" s="1489"/>
      <c r="N11" s="1490"/>
      <c r="O11" s="1488"/>
      <c r="P11" s="1474"/>
    </row>
    <row r="12" spans="1:18" x14ac:dyDescent="0.2">
      <c r="A12" s="1474"/>
      <c r="B12" s="2918" t="s">
        <v>578</v>
      </c>
      <c r="C12" s="2918"/>
      <c r="D12" s="2918"/>
      <c r="E12" s="2918"/>
      <c r="F12" s="2918"/>
      <c r="G12" s="2918"/>
      <c r="H12" s="2919" t="s">
        <v>427</v>
      </c>
      <c r="I12" s="2920" t="s">
        <v>433</v>
      </c>
      <c r="J12" s="2921" t="s">
        <v>464</v>
      </c>
      <c r="K12" s="2918"/>
      <c r="L12" s="2918"/>
      <c r="M12" s="2918"/>
      <c r="N12" s="2918"/>
      <c r="O12" s="2919" t="s">
        <v>434</v>
      </c>
      <c r="P12" s="1474"/>
      <c r="Q12" s="1474"/>
      <c r="R12" s="1474"/>
    </row>
    <row r="13" spans="1:18" s="978" customFormat="1" ht="52.5" x14ac:dyDescent="0.25">
      <c r="A13" s="1491"/>
      <c r="B13" s="1492" t="s">
        <v>429</v>
      </c>
      <c r="C13" s="1492" t="s">
        <v>430</v>
      </c>
      <c r="D13" s="1492" t="s">
        <v>447</v>
      </c>
      <c r="E13" s="1492" t="s">
        <v>432</v>
      </c>
      <c r="F13" s="1492" t="s">
        <v>312</v>
      </c>
      <c r="G13" s="1823" t="s">
        <v>426</v>
      </c>
      <c r="H13" s="2919"/>
      <c r="I13" s="2919"/>
      <c r="J13" s="1493" t="s">
        <v>431</v>
      </c>
      <c r="K13" s="1494" t="s">
        <v>29</v>
      </c>
      <c r="L13" s="1492" t="s">
        <v>30</v>
      </c>
      <c r="M13" s="1492" t="s">
        <v>104</v>
      </c>
      <c r="N13" s="1823" t="s">
        <v>235</v>
      </c>
      <c r="O13" s="2919"/>
      <c r="P13" s="1491"/>
    </row>
    <row r="14" spans="1:18" s="978" customFormat="1" ht="22.5" x14ac:dyDescent="0.25">
      <c r="A14" s="1474"/>
      <c r="B14" s="1495" t="s">
        <v>579</v>
      </c>
      <c r="C14" s="1495">
        <v>14856643</v>
      </c>
      <c r="D14" s="1496">
        <v>45048</v>
      </c>
      <c r="E14" s="1495" t="s">
        <v>580</v>
      </c>
      <c r="F14" s="1497" t="s">
        <v>581</v>
      </c>
      <c r="G14" s="1498">
        <v>200000</v>
      </c>
      <c r="H14" s="1499">
        <v>982.86</v>
      </c>
      <c r="I14" s="1495"/>
      <c r="J14" s="1500"/>
      <c r="K14" s="1496"/>
      <c r="L14" s="1501"/>
      <c r="M14" s="1495"/>
      <c r="N14" s="1502"/>
      <c r="O14" s="1502">
        <f>H14</f>
        <v>982.86</v>
      </c>
      <c r="P14" s="1474"/>
    </row>
    <row r="15" spans="1:18" s="978" customFormat="1" ht="22.5" x14ac:dyDescent="0.25">
      <c r="A15" s="1474"/>
      <c r="B15" s="1495" t="s">
        <v>579</v>
      </c>
      <c r="C15" s="1495">
        <v>10919953</v>
      </c>
      <c r="D15" s="1496">
        <v>45071</v>
      </c>
      <c r="E15" s="1495" t="s">
        <v>582</v>
      </c>
      <c r="F15" s="1497" t="s">
        <v>581</v>
      </c>
      <c r="G15" s="1498">
        <v>250000</v>
      </c>
      <c r="H15" s="1499">
        <v>1400000</v>
      </c>
      <c r="I15" s="1495" t="s">
        <v>494</v>
      </c>
      <c r="J15" s="1500" t="s">
        <v>583</v>
      </c>
      <c r="K15" s="1496">
        <v>44929</v>
      </c>
      <c r="L15" s="1501"/>
      <c r="M15" s="1495"/>
      <c r="N15" s="1502"/>
      <c r="O15" s="1502">
        <f>H15</f>
        <v>1400000</v>
      </c>
      <c r="P15" s="1474"/>
    </row>
    <row r="16" spans="1:18" s="978" customFormat="1" ht="23.25" x14ac:dyDescent="0.25">
      <c r="A16" s="1474"/>
      <c r="B16" s="1495"/>
      <c r="C16" s="1495"/>
      <c r="D16" s="1496"/>
      <c r="E16" s="1495"/>
      <c r="F16" s="1497"/>
      <c r="G16" s="1498"/>
      <c r="H16" s="1499"/>
      <c r="I16" s="1495"/>
      <c r="J16" s="1503"/>
      <c r="K16" s="1496"/>
      <c r="L16" s="1501" t="s">
        <v>584</v>
      </c>
      <c r="M16" s="1495" t="s">
        <v>585</v>
      </c>
      <c r="N16" s="1502">
        <v>347728.3</v>
      </c>
      <c r="O16" s="1502"/>
      <c r="P16" s="1474"/>
    </row>
    <row r="17" spans="1:16" s="978" customFormat="1" ht="23.25" x14ac:dyDescent="0.25">
      <c r="A17" s="1474"/>
      <c r="B17" s="1495"/>
      <c r="C17" s="1495"/>
      <c r="D17" s="1496"/>
      <c r="E17" s="1495"/>
      <c r="F17" s="1497"/>
      <c r="G17" s="1498"/>
      <c r="H17" s="1499"/>
      <c r="I17" s="1495"/>
      <c r="J17" s="1503"/>
      <c r="K17" s="1496"/>
      <c r="L17" s="1501" t="s">
        <v>586</v>
      </c>
      <c r="M17" s="1495" t="s">
        <v>587</v>
      </c>
      <c r="N17" s="1502">
        <v>15000</v>
      </c>
      <c r="O17" s="1502"/>
      <c r="P17" s="1474"/>
    </row>
    <row r="18" spans="1:16" s="978" customFormat="1" ht="15" x14ac:dyDescent="0.25">
      <c r="A18" s="1474"/>
      <c r="B18" s="1495"/>
      <c r="C18" s="1495"/>
      <c r="D18" s="1496"/>
      <c r="E18" s="1495"/>
      <c r="F18" s="1497"/>
      <c r="G18" s="1498"/>
      <c r="H18" s="1499"/>
      <c r="I18" s="1495"/>
      <c r="J18" s="1495"/>
      <c r="K18" s="1496"/>
      <c r="L18" s="1501" t="s">
        <v>588</v>
      </c>
      <c r="M18" s="1495" t="s">
        <v>589</v>
      </c>
      <c r="N18" s="1502">
        <v>626394.54</v>
      </c>
      <c r="O18" s="1502"/>
      <c r="P18" s="1474"/>
    </row>
    <row r="19" spans="1:16" s="978" customFormat="1" ht="23.25" x14ac:dyDescent="0.25">
      <c r="A19" s="1474"/>
      <c r="B19" s="1495"/>
      <c r="C19" s="1495"/>
      <c r="D19" s="1496"/>
      <c r="E19" s="1495"/>
      <c r="F19" s="1497"/>
      <c r="G19" s="1498"/>
      <c r="H19" s="1499"/>
      <c r="I19" s="1495"/>
      <c r="J19" s="1495"/>
      <c r="K19" s="1496"/>
      <c r="L19" s="1501" t="s">
        <v>590</v>
      </c>
      <c r="M19" s="1495" t="s">
        <v>591</v>
      </c>
      <c r="N19" s="1502">
        <v>210000</v>
      </c>
      <c r="O19" s="1502"/>
      <c r="P19" s="1474"/>
    </row>
    <row r="20" spans="1:16" s="978" customFormat="1" ht="34.5" x14ac:dyDescent="0.25">
      <c r="A20" s="1474"/>
      <c r="B20" s="1495"/>
      <c r="C20" s="1495"/>
      <c r="D20" s="1496"/>
      <c r="E20" s="1495"/>
      <c r="F20" s="1497"/>
      <c r="G20" s="1498"/>
      <c r="H20" s="1499"/>
      <c r="I20" s="1495"/>
      <c r="J20" s="1495"/>
      <c r="K20" s="1496"/>
      <c r="L20" s="1501" t="s">
        <v>592</v>
      </c>
      <c r="M20" s="1495" t="s">
        <v>585</v>
      </c>
      <c r="N20" s="1502">
        <v>205499.97</v>
      </c>
      <c r="O20" s="1502"/>
      <c r="P20" s="1474"/>
    </row>
    <row r="21" spans="1:16" s="978" customFormat="1" ht="15" x14ac:dyDescent="0.25">
      <c r="A21" s="1474"/>
      <c r="B21" s="1495"/>
      <c r="C21" s="1495"/>
      <c r="D21" s="1496"/>
      <c r="E21" s="1495"/>
      <c r="F21" s="1497"/>
      <c r="G21" s="1498"/>
      <c r="H21" s="1499">
        <v>3000000</v>
      </c>
      <c r="I21" s="1495" t="s">
        <v>494</v>
      </c>
      <c r="J21" s="1500" t="s">
        <v>583</v>
      </c>
      <c r="K21" s="1496">
        <v>45055</v>
      </c>
      <c r="L21" s="1504"/>
      <c r="M21" s="1505"/>
      <c r="N21" s="1506"/>
      <c r="O21" s="1502">
        <f>H21</f>
        <v>3000000</v>
      </c>
      <c r="P21" s="1474"/>
    </row>
    <row r="22" spans="1:16" s="978" customFormat="1" ht="23.25" x14ac:dyDescent="0.25">
      <c r="A22" s="1474"/>
      <c r="B22" s="1495"/>
      <c r="C22" s="1507"/>
      <c r="D22" s="1496"/>
      <c r="E22" s="1508"/>
      <c r="F22" s="1509"/>
      <c r="G22" s="1498"/>
      <c r="H22" s="1499"/>
      <c r="I22" s="1495"/>
      <c r="J22" s="1495"/>
      <c r="K22" s="1496"/>
      <c r="L22" s="1501" t="s">
        <v>590</v>
      </c>
      <c r="M22" s="1505" t="s">
        <v>591</v>
      </c>
      <c r="N22" s="1506">
        <v>210000</v>
      </c>
      <c r="O22" s="1502"/>
      <c r="P22" s="1474"/>
    </row>
    <row r="23" spans="1:16" s="978" customFormat="1" ht="34.5" x14ac:dyDescent="0.25">
      <c r="A23" s="1474"/>
      <c r="B23" s="1495"/>
      <c r="C23" s="1495"/>
      <c r="D23" s="1496"/>
      <c r="E23" s="1495"/>
      <c r="F23" s="1496"/>
      <c r="G23" s="1498"/>
      <c r="H23" s="1499"/>
      <c r="I23" s="1495"/>
      <c r="J23" s="1503"/>
      <c r="K23" s="1496"/>
      <c r="L23" s="1501" t="s">
        <v>593</v>
      </c>
      <c r="M23" s="1505" t="s">
        <v>594</v>
      </c>
      <c r="N23" s="1506">
        <v>15812</v>
      </c>
      <c r="O23" s="1502"/>
      <c r="P23" s="1474"/>
    </row>
    <row r="24" spans="1:16" s="978" customFormat="1" ht="15" x14ac:dyDescent="0.25">
      <c r="A24" s="1474"/>
      <c r="B24" s="1495"/>
      <c r="C24" s="1495"/>
      <c r="D24" s="1496"/>
      <c r="E24" s="1495"/>
      <c r="F24" s="1496"/>
      <c r="G24" s="1498"/>
      <c r="H24" s="1499"/>
      <c r="I24" s="1495"/>
      <c r="J24" s="1495"/>
      <c r="K24" s="1496"/>
      <c r="L24" s="1510"/>
      <c r="M24" s="1495" t="s">
        <v>595</v>
      </c>
      <c r="N24" s="1502">
        <v>500</v>
      </c>
      <c r="O24" s="1502"/>
      <c r="P24" s="1474"/>
    </row>
    <row r="25" spans="1:16" s="978" customFormat="1" ht="15" x14ac:dyDescent="0.25">
      <c r="A25" s="1474"/>
      <c r="B25" s="1495"/>
      <c r="C25" s="1495"/>
      <c r="D25" s="1496"/>
      <c r="E25" s="1495"/>
      <c r="F25" s="1496"/>
      <c r="G25" s="1498"/>
      <c r="H25" s="1499"/>
      <c r="I25" s="1495"/>
      <c r="J25" s="1495"/>
      <c r="K25" s="1496"/>
      <c r="L25" s="1501"/>
      <c r="M25" s="1495" t="s">
        <v>596</v>
      </c>
      <c r="N25" s="1502">
        <v>14632</v>
      </c>
      <c r="O25" s="1502"/>
      <c r="P25" s="1474"/>
    </row>
    <row r="26" spans="1:16" s="978" customFormat="1" ht="15" x14ac:dyDescent="0.25">
      <c r="A26" s="1474"/>
      <c r="B26" s="1495"/>
      <c r="C26" s="1495"/>
      <c r="D26" s="1496"/>
      <c r="E26" s="1495"/>
      <c r="F26" s="1496"/>
      <c r="G26" s="1498"/>
      <c r="H26" s="1499"/>
      <c r="I26" s="1495"/>
      <c r="J26" s="1495"/>
      <c r="K26" s="1496"/>
      <c r="L26" s="1501"/>
      <c r="M26" s="1495" t="s">
        <v>597</v>
      </c>
      <c r="N26" s="1502">
        <v>19468.2</v>
      </c>
      <c r="O26" s="1502"/>
      <c r="P26" s="1474"/>
    </row>
    <row r="27" spans="1:16" s="978" customFormat="1" ht="15" x14ac:dyDescent="0.25">
      <c r="A27" s="1474"/>
      <c r="B27" s="1495"/>
      <c r="C27" s="1495"/>
      <c r="D27" s="1496"/>
      <c r="E27" s="1495"/>
      <c r="F27" s="1496"/>
      <c r="G27" s="1498"/>
      <c r="H27" s="1499"/>
      <c r="I27" s="1495"/>
      <c r="J27" s="1495"/>
      <c r="K27" s="1496"/>
      <c r="L27" s="1501"/>
      <c r="M27" s="1495" t="s">
        <v>598</v>
      </c>
      <c r="N27" s="1502">
        <v>891</v>
      </c>
      <c r="O27" s="1502"/>
      <c r="P27" s="1474"/>
    </row>
    <row r="28" spans="1:16" s="978" customFormat="1" ht="15" x14ac:dyDescent="0.25">
      <c r="A28" s="1474"/>
      <c r="B28" s="1495"/>
      <c r="C28" s="1495"/>
      <c r="D28" s="1496"/>
      <c r="E28" s="1495"/>
      <c r="F28" s="1496"/>
      <c r="G28" s="1498"/>
      <c r="H28" s="1499"/>
      <c r="I28" s="1495"/>
      <c r="J28" s="1495"/>
      <c r="K28" s="1496"/>
      <c r="L28" s="1504"/>
      <c r="M28" s="1495" t="s">
        <v>599</v>
      </c>
      <c r="N28" s="1502">
        <v>720</v>
      </c>
      <c r="O28" s="1502"/>
      <c r="P28" s="1474"/>
    </row>
    <row r="29" spans="1:16" s="978" customFormat="1" ht="15" x14ac:dyDescent="0.25">
      <c r="A29" s="1474"/>
      <c r="B29" s="1495"/>
      <c r="C29" s="1495"/>
      <c r="D29" s="1496"/>
      <c r="E29" s="1495"/>
      <c r="F29" s="1496"/>
      <c r="G29" s="1498"/>
      <c r="H29" s="1499"/>
      <c r="I29" s="1495"/>
      <c r="J29" s="1495"/>
      <c r="K29" s="1496"/>
      <c r="L29" s="1504"/>
      <c r="M29" s="1495" t="s">
        <v>600</v>
      </c>
      <c r="N29" s="1502">
        <v>740</v>
      </c>
      <c r="O29" s="1502"/>
      <c r="P29" s="1474"/>
    </row>
    <row r="30" spans="1:16" s="978" customFormat="1" ht="15" x14ac:dyDescent="0.25">
      <c r="A30" s="1474"/>
      <c r="B30" s="1495"/>
      <c r="C30" s="1495"/>
      <c r="D30" s="1496"/>
      <c r="E30" s="1495"/>
      <c r="F30" s="1496"/>
      <c r="G30" s="1498"/>
      <c r="H30" s="1499"/>
      <c r="I30" s="1495"/>
      <c r="J30" s="1495"/>
      <c r="K30" s="1496"/>
      <c r="L30" s="1504"/>
      <c r="M30" s="1495" t="s">
        <v>601</v>
      </c>
      <c r="N30" s="1502">
        <v>195</v>
      </c>
      <c r="O30" s="1502"/>
      <c r="P30" s="1474"/>
    </row>
    <row r="31" spans="1:16" s="978" customFormat="1" ht="15" x14ac:dyDescent="0.25">
      <c r="A31" s="1474"/>
      <c r="B31" s="1495"/>
      <c r="C31" s="1495"/>
      <c r="D31" s="1496"/>
      <c r="E31" s="1495"/>
      <c r="F31" s="1496"/>
      <c r="G31" s="1498"/>
      <c r="H31" s="1499"/>
      <c r="I31" s="1495"/>
      <c r="J31" s="1495"/>
      <c r="K31" s="1496"/>
      <c r="L31" s="1504"/>
      <c r="M31" s="1495" t="s">
        <v>602</v>
      </c>
      <c r="N31" s="1502">
        <v>20691.39</v>
      </c>
      <c r="O31" s="1502"/>
      <c r="P31" s="1474"/>
    </row>
    <row r="32" spans="1:16" s="978" customFormat="1" ht="15" x14ac:dyDescent="0.25">
      <c r="A32" s="1474"/>
      <c r="B32" s="1495"/>
      <c r="C32" s="1495"/>
      <c r="D32" s="1496"/>
      <c r="E32" s="1495"/>
      <c r="F32" s="1496"/>
      <c r="G32" s="1498"/>
      <c r="H32" s="1499"/>
      <c r="I32" s="1495"/>
      <c r="J32" s="1495"/>
      <c r="K32" s="1496"/>
      <c r="L32" s="1504"/>
      <c r="M32" s="1495" t="s">
        <v>585</v>
      </c>
      <c r="N32" s="1502">
        <v>240</v>
      </c>
      <c r="O32" s="1502"/>
      <c r="P32" s="1474"/>
    </row>
    <row r="33" spans="1:17" s="978" customFormat="1" ht="15" x14ac:dyDescent="0.25">
      <c r="A33" s="1474"/>
      <c r="B33" s="1495"/>
      <c r="C33" s="1495"/>
      <c r="D33" s="1496"/>
      <c r="E33" s="1495"/>
      <c r="F33" s="1496"/>
      <c r="G33" s="1498"/>
      <c r="H33" s="1499"/>
      <c r="I33" s="1495"/>
      <c r="J33" s="1495"/>
      <c r="K33" s="1496"/>
      <c r="L33" s="1501"/>
      <c r="M33" s="1495" t="s">
        <v>603</v>
      </c>
      <c r="N33" s="1502">
        <v>9388.19</v>
      </c>
      <c r="O33" s="1502"/>
      <c r="P33" s="1474"/>
    </row>
    <row r="34" spans="1:17" s="978" customFormat="1" ht="15" x14ac:dyDescent="0.25">
      <c r="A34" s="1474"/>
      <c r="B34" s="1495"/>
      <c r="C34" s="1495"/>
      <c r="D34" s="1496"/>
      <c r="E34" s="1495"/>
      <c r="F34" s="1496"/>
      <c r="G34" s="1498"/>
      <c r="H34" s="1499"/>
      <c r="I34" s="1495"/>
      <c r="J34" s="1495"/>
      <c r="K34" s="1496"/>
      <c r="L34" s="1501"/>
      <c r="M34" s="1495" t="s">
        <v>604</v>
      </c>
      <c r="N34" s="1502">
        <v>49358.83</v>
      </c>
      <c r="O34" s="1502"/>
      <c r="P34" s="1474"/>
    </row>
    <row r="35" spans="1:17" s="978" customFormat="1" ht="15" x14ac:dyDescent="0.25">
      <c r="A35" s="1474"/>
      <c r="B35" s="1511"/>
      <c r="C35" s="1511"/>
      <c r="D35" s="2913" t="s">
        <v>31</v>
      </c>
      <c r="E35" s="2913"/>
      <c r="F35" s="2913"/>
      <c r="G35" s="1512">
        <f>SUM(G14:G34)</f>
        <v>450000</v>
      </c>
      <c r="H35" s="1512">
        <f>SUM(H14:H34)</f>
        <v>4400982.8600000003</v>
      </c>
      <c r="I35" s="1512"/>
      <c r="J35" s="1512"/>
      <c r="K35" s="1513"/>
      <c r="L35" s="1514"/>
      <c r="M35" s="1512"/>
      <c r="N35" s="1512">
        <f>SUM(N14:N34)</f>
        <v>1747259.42</v>
      </c>
      <c r="O35" s="1515">
        <f>H35-N35</f>
        <v>2653723.4400000004</v>
      </c>
      <c r="P35" s="1474"/>
    </row>
    <row r="36" spans="1:17" s="978" customFormat="1" ht="21" x14ac:dyDescent="0.25">
      <c r="A36" s="1474"/>
      <c r="B36" s="1474"/>
      <c r="C36" s="1474"/>
      <c r="D36" s="1475"/>
      <c r="E36" s="1474"/>
      <c r="F36" s="1476"/>
      <c r="G36" s="1474"/>
      <c r="H36" s="1474"/>
      <c r="I36" s="1474"/>
      <c r="J36" s="1474"/>
      <c r="K36" s="1474"/>
      <c r="L36" s="1475"/>
      <c r="M36" s="1476"/>
      <c r="N36" s="1474"/>
      <c r="O36" s="1516" t="s">
        <v>258</v>
      </c>
      <c r="P36" s="1474"/>
    </row>
    <row r="37" spans="1:17" x14ac:dyDescent="0.2">
      <c r="A37" s="1474"/>
      <c r="B37" s="1474"/>
      <c r="C37" s="1474"/>
      <c r="E37" s="1474"/>
      <c r="F37" s="1476"/>
      <c r="G37" s="1474"/>
      <c r="H37" s="1474"/>
      <c r="I37" s="1474"/>
      <c r="J37" s="1474"/>
      <c r="K37" s="1474"/>
      <c r="M37" s="1476"/>
      <c r="N37" s="1474"/>
      <c r="O37" s="1517"/>
      <c r="P37" s="1474"/>
    </row>
    <row r="38" spans="1:17" x14ac:dyDescent="0.2">
      <c r="A38" s="1474"/>
      <c r="B38" s="1474"/>
      <c r="C38" s="1475"/>
      <c r="D38" s="2912" t="s">
        <v>605</v>
      </c>
      <c r="E38" s="2912"/>
      <c r="F38" s="1474"/>
      <c r="G38" s="1474"/>
      <c r="H38" s="2912"/>
      <c r="I38" s="2912"/>
      <c r="J38" s="1474"/>
      <c r="K38" s="1475"/>
      <c r="M38" s="2914"/>
      <c r="N38" s="2914"/>
      <c r="O38" s="1517"/>
      <c r="P38" s="1474"/>
    </row>
    <row r="39" spans="1:17" s="978" customFormat="1" ht="16.5" customHeight="1" x14ac:dyDescent="0.25">
      <c r="A39" s="1518"/>
      <c r="B39" s="1518"/>
      <c r="C39" s="1519"/>
      <c r="D39" s="2911" t="s">
        <v>6</v>
      </c>
      <c r="E39" s="2911"/>
      <c r="F39" s="1520"/>
      <c r="G39" s="1520"/>
      <c r="H39" s="2911" t="s">
        <v>7</v>
      </c>
      <c r="I39" s="2911"/>
      <c r="J39" s="1520"/>
      <c r="K39" s="1520"/>
      <c r="L39" s="1474"/>
      <c r="M39" s="2911" t="s">
        <v>286</v>
      </c>
      <c r="N39" s="2911"/>
      <c r="O39" s="1474"/>
      <c r="P39" s="1518"/>
    </row>
    <row r="40" spans="1:17" s="1521" customFormat="1" ht="20.25" customHeight="1" x14ac:dyDescent="0.2">
      <c r="A40" s="1474"/>
      <c r="B40" s="1474"/>
      <c r="C40" s="1475"/>
      <c r="D40" s="2912" t="s">
        <v>564</v>
      </c>
      <c r="E40" s="2912"/>
      <c r="F40" s="1474"/>
      <c r="G40" s="1474"/>
      <c r="H40" s="2912" t="s">
        <v>606</v>
      </c>
      <c r="I40" s="2912"/>
      <c r="J40" s="1474"/>
      <c r="K40" s="1518"/>
      <c r="L40" s="1518"/>
      <c r="M40" s="2912" t="s">
        <v>565</v>
      </c>
      <c r="N40" s="2912"/>
      <c r="O40" s="1518"/>
      <c r="P40" s="172"/>
    </row>
    <row r="41" spans="1:17" s="978" customFormat="1" ht="15" x14ac:dyDescent="0.25">
      <c r="A41" s="1474"/>
      <c r="B41" s="1474"/>
      <c r="C41" s="1475"/>
      <c r="D41" s="2910" t="s">
        <v>285</v>
      </c>
      <c r="E41" s="2910"/>
      <c r="F41" s="1522"/>
      <c r="G41" s="1522"/>
      <c r="H41" s="2910" t="s">
        <v>285</v>
      </c>
      <c r="I41" s="2910"/>
      <c r="J41" s="1522"/>
      <c r="K41" s="1474"/>
      <c r="L41" s="1474"/>
      <c r="M41" s="2910" t="s">
        <v>285</v>
      </c>
      <c r="N41" s="2910"/>
      <c r="O41" s="1474"/>
      <c r="P41" s="172"/>
      <c r="Q41" s="162"/>
    </row>
    <row r="42" spans="1:17" s="978" customFormat="1" ht="21" customHeight="1" x14ac:dyDescent="0.25">
      <c r="A42" s="1523"/>
      <c r="B42" s="1523"/>
      <c r="C42" s="1524"/>
      <c r="D42" s="2909"/>
      <c r="E42" s="2909"/>
      <c r="F42" s="1474"/>
      <c r="G42" s="1474"/>
      <c r="H42" s="2909"/>
      <c r="I42" s="2909"/>
      <c r="J42" s="1474"/>
      <c r="K42" s="1474"/>
      <c r="L42" s="1474"/>
      <c r="M42" s="2909"/>
      <c r="N42" s="2909"/>
      <c r="O42" s="1474"/>
      <c r="P42" s="1525"/>
      <c r="Q42" s="162"/>
    </row>
    <row r="43" spans="1:17" s="1526" customFormat="1" ht="15" x14ac:dyDescent="0.25">
      <c r="A43" s="1474"/>
      <c r="B43" s="1474"/>
      <c r="C43" s="1475"/>
      <c r="D43" s="2910" t="s">
        <v>287</v>
      </c>
      <c r="E43" s="2910"/>
      <c r="F43" s="1522"/>
      <c r="G43" s="1522"/>
      <c r="H43" s="2911" t="s">
        <v>288</v>
      </c>
      <c r="I43" s="2911"/>
      <c r="J43" s="1520"/>
      <c r="K43" s="1523"/>
      <c r="L43" s="1523"/>
      <c r="M43" s="2911" t="s">
        <v>300</v>
      </c>
      <c r="N43" s="2911"/>
      <c r="O43" s="1523"/>
      <c r="P43" s="172"/>
      <c r="Q43" s="216"/>
    </row>
    <row r="44" spans="1:17" s="978" customFormat="1" ht="15" x14ac:dyDescent="0.25">
      <c r="A44" s="1474"/>
      <c r="B44" s="1474"/>
      <c r="C44" s="1474"/>
      <c r="D44" s="1475"/>
      <c r="E44" s="1474"/>
      <c r="F44" s="1523"/>
      <c r="G44" s="1523"/>
      <c r="H44" s="1474"/>
      <c r="I44" s="1474"/>
      <c r="J44" s="1474"/>
      <c r="K44" s="1474"/>
      <c r="L44" s="1474"/>
      <c r="M44" s="1474"/>
      <c r="N44" s="1474"/>
      <c r="O44" s="1474"/>
      <c r="P44" s="1474"/>
      <c r="Q44" s="162"/>
    </row>
    <row r="45" spans="1:17" ht="15" x14ac:dyDescent="0.25">
      <c r="A45"/>
      <c r="B45"/>
      <c r="C45"/>
      <c r="D45"/>
      <c r="E45"/>
      <c r="F45"/>
      <c r="G45" s="606"/>
      <c r="K45"/>
      <c r="L45"/>
      <c r="M45"/>
      <c r="N45"/>
      <c r="O45"/>
      <c r="P45"/>
    </row>
    <row r="46" spans="1:17" customFormat="1" ht="15.75" customHeight="1" x14ac:dyDescent="0.25">
      <c r="A46" s="576"/>
      <c r="B46" s="576"/>
      <c r="C46" s="576"/>
      <c r="D46" s="1475"/>
      <c r="E46" s="576"/>
      <c r="F46" s="674"/>
      <c r="G46" s="576"/>
      <c r="H46" s="576"/>
      <c r="I46" s="576"/>
      <c r="J46" s="576"/>
      <c r="K46" s="576"/>
      <c r="L46" s="1475"/>
      <c r="M46" s="674"/>
      <c r="N46" s="576"/>
      <c r="O46" s="576"/>
      <c r="P46" s="576"/>
    </row>
  </sheetData>
  <mergeCells count="28">
    <mergeCell ref="A7:P7"/>
    <mergeCell ref="A8:P8"/>
    <mergeCell ref="A9:P9"/>
    <mergeCell ref="F10:G10"/>
    <mergeCell ref="B12:G12"/>
    <mergeCell ref="H12:H13"/>
    <mergeCell ref="I12:I13"/>
    <mergeCell ref="J12:N12"/>
    <mergeCell ref="O12:O13"/>
    <mergeCell ref="D35:F35"/>
    <mergeCell ref="D38:E38"/>
    <mergeCell ref="H38:I38"/>
    <mergeCell ref="M38:N38"/>
    <mergeCell ref="D39:E39"/>
    <mergeCell ref="H39:I39"/>
    <mergeCell ref="M39:N39"/>
    <mergeCell ref="D40:E40"/>
    <mergeCell ref="H40:I40"/>
    <mergeCell ref="M40:N40"/>
    <mergeCell ref="D41:E41"/>
    <mergeCell ref="H41:I41"/>
    <mergeCell ref="M41:N41"/>
    <mergeCell ref="D42:E42"/>
    <mergeCell ref="H42:I42"/>
    <mergeCell ref="M42:N42"/>
    <mergeCell ref="D43:E43"/>
    <mergeCell ref="H43:I43"/>
    <mergeCell ref="M43:N4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7"/>
  <sheetViews>
    <sheetView showGridLines="0" topLeftCell="A4" workbookViewId="0">
      <selection activeCell="I28" sqref="I28"/>
    </sheetView>
  </sheetViews>
  <sheetFormatPr baseColWidth="10" defaultColWidth="11.42578125" defaultRowHeight="12.75" x14ac:dyDescent="0.2"/>
  <cols>
    <col min="1" max="1" width="3.42578125" style="761" customWidth="1"/>
    <col min="2" max="2" width="2.7109375" style="761" customWidth="1"/>
    <col min="3" max="3" width="9.42578125" style="761" customWidth="1"/>
    <col min="4" max="4" width="16.28515625" style="761" customWidth="1"/>
    <col min="5" max="5" width="17.42578125" style="761" customWidth="1"/>
    <col min="6" max="6" width="20.140625" style="762" customWidth="1"/>
    <col min="7" max="7" width="15.28515625" style="763" customWidth="1"/>
    <col min="8" max="8" width="17" style="763" customWidth="1"/>
    <col min="9" max="9" width="17.5703125" style="763" customWidth="1"/>
    <col min="10" max="10" width="16.7109375" style="763" customWidth="1"/>
    <col min="11" max="11" width="17.5703125" style="763" customWidth="1"/>
    <col min="12" max="12" width="15.5703125" style="761" customWidth="1"/>
    <col min="13" max="13" width="3" style="761" customWidth="1"/>
    <col min="14" max="15" width="14.42578125" style="761" hidden="1" customWidth="1"/>
    <col min="16" max="16384" width="11.42578125" style="761"/>
  </cols>
  <sheetData>
    <row r="1" spans="2:15" s="721" customFormat="1" ht="10.5" customHeight="1" x14ac:dyDescent="0.2">
      <c r="B1" s="710"/>
      <c r="C1" s="711"/>
      <c r="D1" s="711"/>
      <c r="E1" s="711"/>
      <c r="F1" s="712"/>
      <c r="G1" s="713"/>
      <c r="H1" s="713"/>
      <c r="I1" s="713"/>
      <c r="J1" s="713"/>
      <c r="K1" s="713"/>
      <c r="L1" s="711"/>
      <c r="M1" s="714"/>
    </row>
    <row r="2" spans="2:15" s="721" customFormat="1" ht="10.5" customHeight="1" x14ac:dyDescent="0.2">
      <c r="B2" s="715"/>
      <c r="C2" s="716"/>
      <c r="D2" s="716"/>
      <c r="E2" s="716"/>
      <c r="F2" s="717"/>
      <c r="G2" s="718"/>
      <c r="H2" s="718"/>
      <c r="I2" s="718"/>
      <c r="J2" s="718"/>
      <c r="K2" s="718"/>
      <c r="L2" s="716"/>
      <c r="M2" s="719"/>
    </row>
    <row r="3" spans="2:15" s="721" customFormat="1" x14ac:dyDescent="0.2">
      <c r="B3" s="715"/>
      <c r="C3" s="716"/>
      <c r="D3" s="716"/>
      <c r="E3" s="716"/>
      <c r="F3" s="717"/>
      <c r="G3" s="718"/>
      <c r="H3" s="718"/>
      <c r="I3" s="718"/>
      <c r="J3" s="718"/>
      <c r="K3" s="718"/>
      <c r="L3" s="716"/>
      <c r="M3" s="719"/>
    </row>
    <row r="4" spans="2:15" s="721" customFormat="1" x14ac:dyDescent="0.2">
      <c r="B4" s="715"/>
      <c r="C4" s="716"/>
      <c r="D4" s="716"/>
      <c r="E4" s="716"/>
      <c r="F4" s="717"/>
      <c r="G4" s="718"/>
      <c r="H4" s="718"/>
      <c r="I4" s="718"/>
      <c r="J4" s="718"/>
      <c r="K4" s="718"/>
      <c r="L4" s="716"/>
      <c r="M4" s="719"/>
    </row>
    <row r="5" spans="2:15" s="721" customFormat="1" ht="16.5" customHeight="1" x14ac:dyDescent="0.3">
      <c r="B5" s="2457" t="s">
        <v>27</v>
      </c>
      <c r="C5" s="2458"/>
      <c r="D5" s="2458"/>
      <c r="E5" s="2458"/>
      <c r="F5" s="2458"/>
      <c r="G5" s="2458"/>
      <c r="H5" s="2458"/>
      <c r="I5" s="2458"/>
      <c r="J5" s="2458"/>
      <c r="K5" s="2458"/>
      <c r="L5" s="2458"/>
      <c r="M5" s="2927"/>
    </row>
    <row r="6" spans="2:15" s="721" customFormat="1" ht="13.5" customHeight="1" x14ac:dyDescent="0.25">
      <c r="B6" s="2453" t="s">
        <v>378</v>
      </c>
      <c r="C6" s="2454"/>
      <c r="D6" s="2454"/>
      <c r="E6" s="2454"/>
      <c r="F6" s="2454"/>
      <c r="G6" s="2454"/>
      <c r="H6" s="2454"/>
      <c r="I6" s="2454"/>
      <c r="J6" s="2454"/>
      <c r="K6" s="2454"/>
      <c r="L6" s="2454"/>
      <c r="M6" s="2928"/>
    </row>
    <row r="7" spans="2:15" s="721" customFormat="1" ht="12" customHeight="1" x14ac:dyDescent="0.25">
      <c r="B7" s="2933" t="s">
        <v>157</v>
      </c>
      <c r="C7" s="2934"/>
      <c r="D7" s="2934"/>
      <c r="E7" s="2934"/>
      <c r="F7" s="2934"/>
      <c r="G7" s="2934"/>
      <c r="H7" s="2934"/>
      <c r="I7" s="2934"/>
      <c r="J7" s="2934"/>
      <c r="K7" s="2934"/>
      <c r="L7" s="2934"/>
      <c r="M7" s="2935"/>
    </row>
    <row r="8" spans="2:15" s="721" customFormat="1" ht="15" x14ac:dyDescent="0.25">
      <c r="B8" s="722"/>
      <c r="C8" s="723"/>
      <c r="D8" s="709"/>
      <c r="F8" s="2007" t="s">
        <v>32</v>
      </c>
      <c r="G8" s="2929" t="s">
        <v>2106</v>
      </c>
      <c r="H8" s="2930"/>
      <c r="I8" s="2931"/>
      <c r="J8" s="709"/>
      <c r="K8" s="718"/>
      <c r="L8" s="716"/>
      <c r="M8" s="725"/>
    </row>
    <row r="9" spans="2:15" s="721" customFormat="1" ht="9" customHeight="1" x14ac:dyDescent="0.2">
      <c r="B9" s="722"/>
      <c r="C9" s="723"/>
      <c r="D9" s="709"/>
      <c r="E9" s="2007"/>
      <c r="F9" s="720"/>
      <c r="G9" s="720"/>
      <c r="H9" s="720"/>
      <c r="I9" s="709"/>
      <c r="J9" s="709"/>
      <c r="K9" s="718"/>
      <c r="L9" s="716"/>
      <c r="M9" s="725"/>
    </row>
    <row r="10" spans="2:15" s="721" customFormat="1" ht="15" x14ac:dyDescent="0.25">
      <c r="B10" s="722"/>
      <c r="C10" s="2007" t="s">
        <v>252</v>
      </c>
      <c r="D10" s="884" t="s">
        <v>2067</v>
      </c>
      <c r="E10" s="2007" t="s">
        <v>16</v>
      </c>
      <c r="F10" s="1017">
        <v>202</v>
      </c>
      <c r="G10" s="2007" t="s">
        <v>28</v>
      </c>
      <c r="H10" s="1017">
        <v>2</v>
      </c>
      <c r="I10" s="2007" t="s">
        <v>20</v>
      </c>
      <c r="J10" s="300">
        <v>1</v>
      </c>
      <c r="K10" s="2007" t="s">
        <v>22</v>
      </c>
      <c r="L10" s="300">
        <v>5</v>
      </c>
      <c r="M10" s="725"/>
    </row>
    <row r="11" spans="2:15" s="721" customFormat="1" ht="6.75" customHeight="1" x14ac:dyDescent="0.25">
      <c r="B11" s="722"/>
      <c r="C11" s="723"/>
      <c r="E11" s="726"/>
      <c r="F11" s="727"/>
      <c r="G11" s="727"/>
      <c r="H11" s="728"/>
      <c r="I11" s="726"/>
      <c r="J11" s="729"/>
      <c r="K11" s="724"/>
      <c r="L11" s="723"/>
      <c r="M11" s="725"/>
    </row>
    <row r="12" spans="2:15" s="732" customFormat="1" ht="15.75" customHeight="1" x14ac:dyDescent="0.2">
      <c r="B12" s="730"/>
      <c r="C12" s="2932" t="s">
        <v>70</v>
      </c>
      <c r="D12" s="2932" t="s">
        <v>271</v>
      </c>
      <c r="E12" s="2932" t="s">
        <v>238</v>
      </c>
      <c r="F12" s="2932" t="s">
        <v>380</v>
      </c>
      <c r="G12" s="1160" t="s">
        <v>340</v>
      </c>
      <c r="H12" s="2932" t="s">
        <v>379</v>
      </c>
      <c r="I12" s="2932"/>
      <c r="J12" s="2932" t="s">
        <v>382</v>
      </c>
      <c r="K12" s="1160" t="s">
        <v>340</v>
      </c>
      <c r="L12" s="2932" t="s">
        <v>86</v>
      </c>
      <c r="M12" s="731"/>
    </row>
    <row r="13" spans="2:15" s="732" customFormat="1" ht="34.5" customHeight="1" x14ac:dyDescent="0.2">
      <c r="B13" s="730"/>
      <c r="C13" s="2932"/>
      <c r="D13" s="2932"/>
      <c r="E13" s="2932"/>
      <c r="F13" s="2932"/>
      <c r="G13" s="2932" t="s">
        <v>228</v>
      </c>
      <c r="H13" s="2932" t="s">
        <v>460</v>
      </c>
      <c r="I13" s="2932" t="s">
        <v>381</v>
      </c>
      <c r="J13" s="2932"/>
      <c r="K13" s="2932" t="s">
        <v>231</v>
      </c>
      <c r="L13" s="2932"/>
      <c r="M13" s="731"/>
    </row>
    <row r="14" spans="2:15" s="732" customFormat="1" x14ac:dyDescent="0.2">
      <c r="B14" s="730"/>
      <c r="C14" s="2932"/>
      <c r="D14" s="2932"/>
      <c r="E14" s="2932"/>
      <c r="F14" s="2932"/>
      <c r="G14" s="2932"/>
      <c r="H14" s="2932"/>
      <c r="I14" s="2932"/>
      <c r="J14" s="2932"/>
      <c r="K14" s="2932"/>
      <c r="L14" s="2932"/>
      <c r="M14" s="731"/>
      <c r="N14" s="733" t="s">
        <v>340</v>
      </c>
      <c r="O14" s="733" t="s">
        <v>340</v>
      </c>
    </row>
    <row r="15" spans="2:15" s="721" customFormat="1" ht="30" customHeight="1" x14ac:dyDescent="0.25">
      <c r="B15" s="722"/>
      <c r="C15" s="2287" t="s">
        <v>508</v>
      </c>
      <c r="D15" s="2288" t="s">
        <v>667</v>
      </c>
      <c r="E15" s="2289" t="s">
        <v>2068</v>
      </c>
      <c r="F15" s="2290" t="s">
        <v>2069</v>
      </c>
      <c r="G15" s="2291">
        <v>0</v>
      </c>
      <c r="H15" s="2292">
        <v>34417723.890000001</v>
      </c>
      <c r="I15" s="2293"/>
      <c r="J15" s="2292">
        <v>34417723.890000001</v>
      </c>
      <c r="K15" s="2294">
        <f t="shared" ref="K15:K23" si="0">+G15+H15+I15-J15</f>
        <v>0</v>
      </c>
      <c r="L15" s="1161"/>
      <c r="M15" s="725"/>
      <c r="N15" s="734">
        <v>44562</v>
      </c>
      <c r="O15" s="734">
        <v>44592</v>
      </c>
    </row>
    <row r="16" spans="2:15" s="721" customFormat="1" ht="18" customHeight="1" x14ac:dyDescent="0.25">
      <c r="B16" s="722"/>
      <c r="C16" s="2287" t="s">
        <v>508</v>
      </c>
      <c r="D16" s="2288" t="s">
        <v>2070</v>
      </c>
      <c r="E16" s="2289" t="s">
        <v>2071</v>
      </c>
      <c r="F16" s="2290" t="s">
        <v>2072</v>
      </c>
      <c r="G16" s="2291">
        <f>844059.48+2470132.24+10185414.06+5187501.25</f>
        <v>18687107.030000001</v>
      </c>
      <c r="H16" s="2292">
        <v>24514292.449999999</v>
      </c>
      <c r="I16" s="2293"/>
      <c r="J16" s="2292">
        <v>25207111.079999998</v>
      </c>
      <c r="K16" s="2294">
        <f t="shared" si="0"/>
        <v>17994288.400000006</v>
      </c>
      <c r="L16" s="1161"/>
      <c r="M16" s="725"/>
      <c r="N16" s="734">
        <v>44621</v>
      </c>
      <c r="O16" s="734">
        <v>44651</v>
      </c>
    </row>
    <row r="17" spans="2:17" s="721" customFormat="1" ht="24" x14ac:dyDescent="0.25">
      <c r="B17" s="722"/>
      <c r="C17" s="2287" t="s">
        <v>508</v>
      </c>
      <c r="D17" s="2295" t="s">
        <v>688</v>
      </c>
      <c r="E17" s="2289" t="s">
        <v>2073</v>
      </c>
      <c r="F17" s="2296" t="s">
        <v>2074</v>
      </c>
      <c r="G17" s="2291">
        <f>703115.81488+473929.4+84932</f>
        <v>1261977.2148799999</v>
      </c>
      <c r="H17" s="2292">
        <v>1730445.05</v>
      </c>
      <c r="I17" s="2293"/>
      <c r="J17" s="2292">
        <f>1261977.21+61950</f>
        <v>1323927.21</v>
      </c>
      <c r="K17" s="2294">
        <f t="shared" si="0"/>
        <v>1668495.0548799997</v>
      </c>
      <c r="L17" s="1161"/>
      <c r="M17" s="725"/>
      <c r="N17" s="734">
        <v>44743</v>
      </c>
      <c r="O17" s="734">
        <v>44773</v>
      </c>
    </row>
    <row r="18" spans="2:17" s="721" customFormat="1" ht="15.75" x14ac:dyDescent="0.25">
      <c r="B18" s="722"/>
      <c r="C18" s="2287" t="s">
        <v>508</v>
      </c>
      <c r="D18" s="2295" t="s">
        <v>670</v>
      </c>
      <c r="E18" s="2289" t="s">
        <v>2073</v>
      </c>
      <c r="F18" s="2296" t="s">
        <v>2075</v>
      </c>
      <c r="G18" s="2291"/>
      <c r="H18" s="2292">
        <v>140717.81</v>
      </c>
      <c r="I18" s="2293"/>
      <c r="J18" s="2292">
        <v>140717.81</v>
      </c>
      <c r="K18" s="2294">
        <f t="shared" si="0"/>
        <v>0</v>
      </c>
      <c r="L18" s="1161"/>
      <c r="M18" s="725"/>
      <c r="N18" s="734"/>
      <c r="O18" s="734"/>
    </row>
    <row r="19" spans="2:17" s="721" customFormat="1" ht="24" x14ac:dyDescent="0.25">
      <c r="B19" s="722"/>
      <c r="C19" s="2287" t="s">
        <v>508</v>
      </c>
      <c r="D19" s="2295" t="s">
        <v>2076</v>
      </c>
      <c r="E19" s="2289" t="s">
        <v>2077</v>
      </c>
      <c r="F19" s="2296" t="s">
        <v>2078</v>
      </c>
      <c r="G19" s="2291">
        <v>513549.53000000026</v>
      </c>
      <c r="H19" s="2292">
        <v>11023772.02</v>
      </c>
      <c r="I19" s="2293"/>
      <c r="J19" s="2292">
        <v>11537321.550000001</v>
      </c>
      <c r="K19" s="2294">
        <f t="shared" si="0"/>
        <v>0</v>
      </c>
      <c r="L19" s="1161"/>
      <c r="M19" s="725"/>
      <c r="N19" s="734">
        <v>44805</v>
      </c>
      <c r="O19" s="734">
        <v>44834</v>
      </c>
    </row>
    <row r="20" spans="2:17" s="721" customFormat="1" ht="36" x14ac:dyDescent="0.25">
      <c r="B20" s="722"/>
      <c r="C20" s="2287" t="s">
        <v>508</v>
      </c>
      <c r="D20" s="2295" t="s">
        <v>713</v>
      </c>
      <c r="E20" s="2289" t="s">
        <v>2079</v>
      </c>
      <c r="F20" s="2296" t="s">
        <v>2080</v>
      </c>
      <c r="G20" s="2291">
        <v>0</v>
      </c>
      <c r="H20" s="2292">
        <v>361412.59</v>
      </c>
      <c r="I20" s="2293"/>
      <c r="J20" s="2292">
        <v>361412.59</v>
      </c>
      <c r="K20" s="2294">
        <f t="shared" si="0"/>
        <v>0</v>
      </c>
      <c r="L20" s="1161"/>
      <c r="M20" s="725"/>
      <c r="N20" s="734"/>
      <c r="O20" s="734"/>
    </row>
    <row r="21" spans="2:17" s="721" customFormat="1" ht="36" x14ac:dyDescent="0.25">
      <c r="B21" s="722"/>
      <c r="C21" s="2287" t="s">
        <v>508</v>
      </c>
      <c r="D21" s="2295" t="s">
        <v>2081</v>
      </c>
      <c r="E21" s="2289" t="s">
        <v>2082</v>
      </c>
      <c r="F21" s="2296" t="s">
        <v>2083</v>
      </c>
      <c r="G21" s="2291">
        <v>234924.34</v>
      </c>
      <c r="H21" s="2292">
        <v>109470525.88</v>
      </c>
      <c r="I21" s="2293"/>
      <c r="J21" s="2292">
        <v>109705450.22</v>
      </c>
      <c r="K21" s="2294">
        <f t="shared" si="0"/>
        <v>0</v>
      </c>
      <c r="L21" s="1161"/>
      <c r="M21" s="725"/>
    </row>
    <row r="22" spans="2:17" s="721" customFormat="1" ht="24" x14ac:dyDescent="0.25">
      <c r="B22" s="722"/>
      <c r="C22" s="2287" t="s">
        <v>508</v>
      </c>
      <c r="D22" s="2295" t="s">
        <v>721</v>
      </c>
      <c r="E22" s="2289" t="s">
        <v>2084</v>
      </c>
      <c r="F22" s="2296" t="s">
        <v>2085</v>
      </c>
      <c r="G22" s="2291">
        <f>2688178.89+4277201.26+394002-18728.79</f>
        <v>7340653.3600000003</v>
      </c>
      <c r="H22" s="2292">
        <v>40377579.130000003</v>
      </c>
      <c r="I22" s="2293"/>
      <c r="J22" s="2292">
        <v>40395443.770000003</v>
      </c>
      <c r="K22" s="2294">
        <f t="shared" si="0"/>
        <v>7322788.7199999988</v>
      </c>
      <c r="L22" s="1161"/>
      <c r="M22" s="725"/>
    </row>
    <row r="23" spans="2:17" s="721" customFormat="1" ht="38.25" customHeight="1" x14ac:dyDescent="0.25">
      <c r="B23" s="722"/>
      <c r="C23" s="2297" t="s">
        <v>508</v>
      </c>
      <c r="D23" s="2295" t="s">
        <v>674</v>
      </c>
      <c r="E23" s="2289" t="s">
        <v>2086</v>
      </c>
      <c r="F23" s="2296" t="s">
        <v>2087</v>
      </c>
      <c r="G23" s="2291">
        <f>1285798.8+6734704.91</f>
        <v>8020503.71</v>
      </c>
      <c r="H23" s="2292"/>
      <c r="I23" s="2293"/>
      <c r="J23" s="2292">
        <v>8020503.71</v>
      </c>
      <c r="K23" s="2294">
        <f t="shared" si="0"/>
        <v>0</v>
      </c>
      <c r="L23" s="1161"/>
      <c r="M23" s="725"/>
    </row>
    <row r="24" spans="2:17" s="721" customFormat="1" ht="15.75" x14ac:dyDescent="0.25">
      <c r="B24" s="722"/>
      <c r="C24" s="2936" t="s">
        <v>33</v>
      </c>
      <c r="D24" s="2937"/>
      <c r="E24" s="2937"/>
      <c r="F24" s="2938"/>
      <c r="G24" s="1162">
        <f>SUM(G15:G23)</f>
        <v>36058715.184880003</v>
      </c>
      <c r="H24" s="1162">
        <f>SUM(H15:H23)</f>
        <v>222036468.81999999</v>
      </c>
      <c r="I24" s="1162">
        <f>SUM(I15:I23)</f>
        <v>0</v>
      </c>
      <c r="J24" s="1162">
        <f>SUM(J15:J23)</f>
        <v>231109611.83000004</v>
      </c>
      <c r="K24" s="1162">
        <f>SUM(K15:K23)</f>
        <v>26985572.174880005</v>
      </c>
      <c r="L24" s="1163"/>
      <c r="M24" s="725"/>
    </row>
    <row r="25" spans="2:17" s="721" customFormat="1" x14ac:dyDescent="0.2">
      <c r="B25" s="722"/>
      <c r="C25" s="735"/>
      <c r="D25" s="735"/>
      <c r="E25" s="735"/>
      <c r="F25" s="736"/>
      <c r="G25" s="142"/>
      <c r="H25" s="142"/>
      <c r="I25" s="142"/>
      <c r="J25" s="142"/>
      <c r="K25" s="142"/>
      <c r="L25" s="737" t="s">
        <v>259</v>
      </c>
      <c r="M25" s="725"/>
    </row>
    <row r="26" spans="2:17" s="742" customFormat="1" ht="19.5" customHeight="1" x14ac:dyDescent="0.25">
      <c r="B26" s="738"/>
      <c r="C26" s="739"/>
      <c r="D26" s="2939" t="s">
        <v>2104</v>
      </c>
      <c r="E26" s="2939"/>
      <c r="F26" s="1164"/>
      <c r="G26" s="2940" t="s">
        <v>2049</v>
      </c>
      <c r="H26" s="2940"/>
      <c r="I26" s="1165"/>
      <c r="J26" s="1165"/>
      <c r="K26" s="2941" t="s">
        <v>501</v>
      </c>
      <c r="L26" s="2941"/>
      <c r="M26" s="741"/>
    </row>
    <row r="27" spans="2:17" s="745" customFormat="1" ht="15.75" x14ac:dyDescent="0.25">
      <c r="B27" s="743"/>
      <c r="C27" s="740"/>
      <c r="D27" s="2942" t="str">
        <f>'[3]Datos Generales'!C16</f>
        <v>Preparado por</v>
      </c>
      <c r="E27" s="2942"/>
      <c r="F27" s="1165"/>
      <c r="G27" s="2943" t="str">
        <f>'[3]Datos Generales'!D16</f>
        <v>Revisado por</v>
      </c>
      <c r="H27" s="2943"/>
      <c r="I27" s="2008"/>
      <c r="J27" s="1167"/>
      <c r="K27" s="2944" t="str">
        <f>'[4]Datos Generales'!D15</f>
        <v>Autorizado por</v>
      </c>
      <c r="L27" s="2944"/>
      <c r="M27" s="744"/>
      <c r="O27" s="746"/>
      <c r="P27" s="746"/>
      <c r="Q27" s="746"/>
    </row>
    <row r="28" spans="2:17" s="750" customFormat="1" ht="27" customHeight="1" x14ac:dyDescent="0.25">
      <c r="B28" s="747"/>
      <c r="C28" s="748"/>
      <c r="D28" s="2925" t="s">
        <v>2105</v>
      </c>
      <c r="E28" s="2925"/>
      <c r="F28" s="1168"/>
      <c r="G28" s="2926" t="s">
        <v>2088</v>
      </c>
      <c r="H28" s="2926"/>
      <c r="I28" s="1168"/>
      <c r="J28" s="1167"/>
      <c r="K28" s="2923" t="s">
        <v>565</v>
      </c>
      <c r="L28" s="2923"/>
      <c r="M28" s="749"/>
    </row>
    <row r="29" spans="2:17" s="754" customFormat="1" ht="15.75" x14ac:dyDescent="0.25">
      <c r="B29" s="751"/>
      <c r="C29" s="752"/>
      <c r="D29" s="2922" t="str">
        <f>'[3]Datos Generales'!C17</f>
        <v>Puesto que ocupa</v>
      </c>
      <c r="E29" s="2922"/>
      <c r="F29" s="1169"/>
      <c r="G29" s="2922" t="str">
        <f>'[4]Datos Generales'!C16</f>
        <v>Puesto que ocupa</v>
      </c>
      <c r="H29" s="2922"/>
      <c r="I29" s="1170"/>
      <c r="J29" s="1171"/>
      <c r="K29" s="2922" t="str">
        <f>'[4]Datos Generales'!D16</f>
        <v>Puesto que ocupa</v>
      </c>
      <c r="L29" s="2922"/>
      <c r="M29" s="753"/>
    </row>
    <row r="30" spans="2:17" s="754" customFormat="1" ht="24.75" customHeight="1" x14ac:dyDescent="0.25">
      <c r="B30" s="751"/>
      <c r="C30" s="752"/>
      <c r="D30" s="2880">
        <v>45303</v>
      </c>
      <c r="E30" s="2880"/>
      <c r="F30" s="1168"/>
      <c r="G30" s="2924">
        <v>45303</v>
      </c>
      <c r="H30" s="2923"/>
      <c r="I30" s="1168"/>
      <c r="J30" s="1167"/>
      <c r="K30" s="2924">
        <v>45303</v>
      </c>
      <c r="L30" s="2923"/>
      <c r="M30" s="753"/>
    </row>
    <row r="31" spans="2:17" s="754" customFormat="1" ht="15.75" x14ac:dyDescent="0.25">
      <c r="B31" s="751"/>
      <c r="C31" s="752"/>
      <c r="D31" s="2922" t="s">
        <v>287</v>
      </c>
      <c r="E31" s="2922"/>
      <c r="F31" s="1169"/>
      <c r="G31" s="2922" t="s">
        <v>288</v>
      </c>
      <c r="H31" s="2922"/>
      <c r="I31" s="1170"/>
      <c r="J31" s="1171"/>
      <c r="K31" s="2922" t="s">
        <v>300</v>
      </c>
      <c r="L31" s="2922"/>
      <c r="M31" s="753"/>
    </row>
    <row r="32" spans="2:17" s="759" customFormat="1" ht="15" x14ac:dyDescent="0.25">
      <c r="B32" s="755"/>
      <c r="C32" s="756"/>
      <c r="D32" s="757"/>
      <c r="E32" s="757"/>
      <c r="F32" s="757"/>
      <c r="G32" s="757"/>
      <c r="H32" s="757"/>
      <c r="I32" s="757"/>
      <c r="J32" s="757"/>
      <c r="K32" s="757"/>
      <c r="L32" s="757"/>
      <c r="M32" s="758"/>
    </row>
    <row r="33" s="759" customFormat="1" ht="15" x14ac:dyDescent="0.25"/>
    <row r="34" s="759" customFormat="1" ht="15" x14ac:dyDescent="0.25"/>
    <row r="35" s="760" customFormat="1" ht="15" x14ac:dyDescent="0.25"/>
    <row r="36" s="760" customFormat="1" ht="15" x14ac:dyDescent="0.25"/>
    <row r="37" s="760" customFormat="1" ht="15" x14ac:dyDescent="0.25"/>
    <row r="38" s="760" customFormat="1" ht="15" x14ac:dyDescent="0.25"/>
    <row r="39" s="760" customFormat="1" ht="15" x14ac:dyDescent="0.25"/>
    <row r="40" s="760" customFormat="1" ht="15" x14ac:dyDescent="0.25"/>
    <row r="41" s="760" customFormat="1" ht="15" x14ac:dyDescent="0.25"/>
    <row r="42" s="760" customFormat="1" ht="15" x14ac:dyDescent="0.25"/>
    <row r="43" s="760" customFormat="1" ht="15" x14ac:dyDescent="0.25"/>
    <row r="44" s="760" customFormat="1" ht="15" x14ac:dyDescent="0.25"/>
    <row r="45" s="760" customFormat="1" ht="15" x14ac:dyDescent="0.25"/>
    <row r="46" s="760" customFormat="1" ht="15" x14ac:dyDescent="0.25"/>
    <row r="47" s="760" customFormat="1" ht="15" x14ac:dyDescent="0.25"/>
  </sheetData>
  <sheetProtection formatColumns="0" formatRows="0" insertColumns="0" insertRows="0"/>
  <mergeCells count="34">
    <mergeCell ref="C24:F24"/>
    <mergeCell ref="D26:E26"/>
    <mergeCell ref="G26:H26"/>
    <mergeCell ref="K26:L26"/>
    <mergeCell ref="D27:E27"/>
    <mergeCell ref="G27:H27"/>
    <mergeCell ref="K27:L27"/>
    <mergeCell ref="B5:M5"/>
    <mergeCell ref="B6:M6"/>
    <mergeCell ref="G8:I8"/>
    <mergeCell ref="C12:C14"/>
    <mergeCell ref="D12:D14"/>
    <mergeCell ref="E12:E14"/>
    <mergeCell ref="F12:F14"/>
    <mergeCell ref="H12:I12"/>
    <mergeCell ref="J12:J14"/>
    <mergeCell ref="L12:L14"/>
    <mergeCell ref="G13:G14"/>
    <mergeCell ref="H13:H14"/>
    <mergeCell ref="I13:I14"/>
    <mergeCell ref="K13:K14"/>
    <mergeCell ref="B7:M7"/>
    <mergeCell ref="D31:E31"/>
    <mergeCell ref="G31:H31"/>
    <mergeCell ref="K31:L31"/>
    <mergeCell ref="K28:L28"/>
    <mergeCell ref="D29:E29"/>
    <mergeCell ref="G29:H29"/>
    <mergeCell ref="K29:L29"/>
    <mergeCell ref="D30:E30"/>
    <mergeCell ref="G30:H30"/>
    <mergeCell ref="K30:L30"/>
    <mergeCell ref="D28:E28"/>
    <mergeCell ref="G28:H28"/>
  </mergeCells>
  <dataValidations count="2">
    <dataValidation type="list" allowBlank="1" showInputMessage="1" showErrorMessage="1" sqref="K12">
      <formula1>$O$14:$O$19</formula1>
    </dataValidation>
    <dataValidation type="list" allowBlank="1" showInputMessage="1" showErrorMessage="1" sqref="G12">
      <formula1>$N$14:$N$19</formula1>
    </dataValidation>
  </dataValidations>
  <pageMargins left="0.16" right="0.25" top="0.39" bottom="0.16" header="0.3" footer="0.16"/>
  <pageSetup paperSize="5"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71"/>
  <sheetViews>
    <sheetView tabSelected="1" topLeftCell="A11" workbookViewId="0">
      <selection activeCell="I36" sqref="I36"/>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15.42578125" style="162" customWidth="1"/>
    <col min="5" max="5" width="18.42578125" style="162" customWidth="1"/>
    <col min="6" max="6" width="17.7109375" style="162" customWidth="1"/>
    <col min="7" max="7" width="34.42578125" style="227" customWidth="1"/>
    <col min="8" max="8" width="17.7109375" style="162" customWidth="1"/>
    <col min="9" max="9" width="16.85546875" style="162" customWidth="1"/>
    <col min="10" max="10" width="16" style="162" customWidth="1"/>
    <col min="11" max="11" width="26"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30" x14ac:dyDescent="0.3">
      <c r="B13" s="154"/>
      <c r="C13" s="1178"/>
      <c r="D13" s="768" t="s">
        <v>270</v>
      </c>
      <c r="E13" s="2639"/>
      <c r="F13" s="2639"/>
      <c r="G13" s="2640" t="s">
        <v>384</v>
      </c>
      <c r="H13" s="2641"/>
      <c r="I13" s="777" t="s">
        <v>553</v>
      </c>
      <c r="J13" s="14"/>
      <c r="K13" s="765"/>
      <c r="L13" s="291"/>
    </row>
    <row r="14" spans="2:12" s="47" customFormat="1" ht="9.75" customHeight="1" x14ac:dyDescent="0.3">
      <c r="B14" s="154"/>
      <c r="C14" s="1178"/>
      <c r="G14" s="143"/>
      <c r="J14" s="14"/>
      <c r="K14" s="765"/>
      <c r="L14" s="291"/>
    </row>
    <row r="15" spans="2:12" s="47" customFormat="1" ht="9" customHeight="1" x14ac:dyDescent="0.3">
      <c r="B15" s="154"/>
      <c r="C15" s="1178"/>
      <c r="F15" s="14"/>
      <c r="G15" s="766"/>
      <c r="J15" s="767"/>
      <c r="K15" s="102"/>
      <c r="L15" s="291"/>
    </row>
    <row r="16" spans="2:12"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row>
    <row r="17" spans="2:12" s="47" customFormat="1" ht="30" x14ac:dyDescent="0.25">
      <c r="B17" s="154"/>
      <c r="C17" s="1185">
        <v>1</v>
      </c>
      <c r="D17" s="1186" t="s">
        <v>508</v>
      </c>
      <c r="E17" s="2298" t="s">
        <v>667</v>
      </c>
      <c r="F17" s="1188" t="s">
        <v>840</v>
      </c>
      <c r="G17" s="1189" t="s">
        <v>2099</v>
      </c>
      <c r="H17" s="1190">
        <v>34417723.890000001</v>
      </c>
      <c r="I17" s="1190"/>
      <c r="J17" s="1190" t="s">
        <v>259</v>
      </c>
      <c r="K17" s="1191"/>
      <c r="L17" s="291"/>
    </row>
    <row r="18" spans="2:12" s="47" customFormat="1" x14ac:dyDescent="0.25">
      <c r="B18" s="154"/>
      <c r="C18" s="1185"/>
      <c r="D18" s="1186" t="s">
        <v>508</v>
      </c>
      <c r="E18" s="2298" t="s">
        <v>2070</v>
      </c>
      <c r="F18" s="1188" t="s">
        <v>2089</v>
      </c>
      <c r="G18" s="1189" t="s">
        <v>2091</v>
      </c>
      <c r="H18" s="1190">
        <v>25207111.079999998</v>
      </c>
      <c r="I18" s="1190"/>
      <c r="J18" s="1190"/>
      <c r="K18" s="1191"/>
      <c r="L18" s="291"/>
    </row>
    <row r="19" spans="2:12" s="47" customFormat="1" ht="30" x14ac:dyDescent="0.25">
      <c r="B19" s="154"/>
      <c r="C19" s="1185"/>
      <c r="D19" s="1186" t="s">
        <v>508</v>
      </c>
      <c r="E19" s="2298" t="s">
        <v>688</v>
      </c>
      <c r="F19" s="1188" t="s">
        <v>2094</v>
      </c>
      <c r="G19" s="1189" t="s">
        <v>2092</v>
      </c>
      <c r="H19" s="1190">
        <v>1323927.21</v>
      </c>
      <c r="I19" s="1190"/>
      <c r="J19" s="1190"/>
      <c r="K19" s="1191"/>
      <c r="L19" s="291"/>
    </row>
    <row r="20" spans="2:12" s="47" customFormat="1" ht="15.75" x14ac:dyDescent="0.25">
      <c r="B20" s="154"/>
      <c r="C20" s="1185"/>
      <c r="D20" s="1186" t="s">
        <v>508</v>
      </c>
      <c r="E20" s="2298" t="s">
        <v>670</v>
      </c>
      <c r="F20" s="1188" t="s">
        <v>2095</v>
      </c>
      <c r="G20" s="1189" t="s">
        <v>2113</v>
      </c>
      <c r="H20" s="2292">
        <v>140717.81</v>
      </c>
      <c r="I20" s="1190"/>
      <c r="J20" s="1190"/>
      <c r="K20" s="1191"/>
      <c r="L20" s="291"/>
    </row>
    <row r="21" spans="2:12" s="47" customFormat="1" ht="15.75" x14ac:dyDescent="0.25">
      <c r="B21" s="154"/>
      <c r="C21" s="1185"/>
      <c r="D21" s="1186" t="s">
        <v>508</v>
      </c>
      <c r="E21" s="2298" t="s">
        <v>2076</v>
      </c>
      <c r="F21" s="1188" t="s">
        <v>2093</v>
      </c>
      <c r="G21" s="1189" t="s">
        <v>2108</v>
      </c>
      <c r="H21" s="2292">
        <v>11537321.550000001</v>
      </c>
      <c r="I21" s="1190"/>
      <c r="J21" s="1190"/>
      <c r="K21" s="1191"/>
      <c r="L21" s="291"/>
    </row>
    <row r="22" spans="2:12" s="47" customFormat="1" ht="30" x14ac:dyDescent="0.25">
      <c r="B22" s="154"/>
      <c r="C22" s="1185"/>
      <c r="D22" s="1186" t="s">
        <v>508</v>
      </c>
      <c r="E22" s="2298" t="s">
        <v>713</v>
      </c>
      <c r="F22" s="1188" t="s">
        <v>2110</v>
      </c>
      <c r="G22" s="1189" t="s">
        <v>2109</v>
      </c>
      <c r="H22" s="2292">
        <v>361412.59</v>
      </c>
      <c r="I22" s="1190"/>
      <c r="J22" s="1190"/>
      <c r="K22" s="1191"/>
      <c r="L22" s="291"/>
    </row>
    <row r="23" spans="2:12" s="47" customFormat="1" ht="30" x14ac:dyDescent="0.25">
      <c r="B23" s="154"/>
      <c r="C23" s="1185"/>
      <c r="D23" s="1186" t="s">
        <v>508</v>
      </c>
      <c r="E23" s="2298" t="s">
        <v>2081</v>
      </c>
      <c r="F23" s="1188" t="s">
        <v>848</v>
      </c>
      <c r="G23" s="1189" t="s">
        <v>2096</v>
      </c>
      <c r="H23" s="2292">
        <v>109705450.22</v>
      </c>
      <c r="I23" s="1190"/>
      <c r="J23" s="1190"/>
      <c r="K23" s="1191"/>
      <c r="L23" s="291"/>
    </row>
    <row r="24" spans="2:12" s="47" customFormat="1" ht="30" x14ac:dyDescent="0.25">
      <c r="B24" s="154"/>
      <c r="C24" s="1185"/>
      <c r="D24" s="1186" t="s">
        <v>508</v>
      </c>
      <c r="E24" s="2298" t="s">
        <v>721</v>
      </c>
      <c r="F24" s="1188" t="s">
        <v>874</v>
      </c>
      <c r="G24" s="1189" t="s">
        <v>2097</v>
      </c>
      <c r="H24" s="2292">
        <v>40395443.770000003</v>
      </c>
      <c r="I24" s="1190"/>
      <c r="J24" s="1190"/>
      <c r="K24" s="1191"/>
      <c r="L24" s="291"/>
    </row>
    <row r="25" spans="2:12" s="47" customFormat="1" ht="30" x14ac:dyDescent="0.25">
      <c r="B25" s="154"/>
      <c r="C25" s="1185"/>
      <c r="D25" s="1186" t="s">
        <v>508</v>
      </c>
      <c r="E25" s="2298" t="s">
        <v>674</v>
      </c>
      <c r="F25" s="1188" t="s">
        <v>2090</v>
      </c>
      <c r="G25" s="1189" t="s">
        <v>2107</v>
      </c>
      <c r="H25" s="2292">
        <v>8020503.71</v>
      </c>
      <c r="I25" s="1190"/>
      <c r="J25" s="1190"/>
      <c r="K25" s="1191"/>
      <c r="L25" s="291"/>
    </row>
    <row r="26" spans="2:12" s="47" customFormat="1" ht="15.75" x14ac:dyDescent="0.25">
      <c r="B26" s="154"/>
      <c r="C26" s="1185"/>
      <c r="D26" s="2287" t="s">
        <v>508</v>
      </c>
      <c r="E26" s="2288" t="s">
        <v>667</v>
      </c>
      <c r="F26" s="2289" t="s">
        <v>2068</v>
      </c>
      <c r="G26" s="2290" t="s">
        <v>2069</v>
      </c>
      <c r="H26" s="1190"/>
      <c r="I26" s="2292">
        <v>34417723.890000001</v>
      </c>
      <c r="J26" s="1190"/>
      <c r="K26" s="1191"/>
      <c r="L26" s="291"/>
    </row>
    <row r="27" spans="2:12" s="47" customFormat="1" ht="15.75" x14ac:dyDescent="0.25">
      <c r="B27" s="154"/>
      <c r="C27" s="1185"/>
      <c r="D27" s="2287" t="s">
        <v>508</v>
      </c>
      <c r="E27" s="2288" t="s">
        <v>2070</v>
      </c>
      <c r="F27" s="2289" t="s">
        <v>2071</v>
      </c>
      <c r="G27" s="2290" t="s">
        <v>2072</v>
      </c>
      <c r="H27" s="1190"/>
      <c r="I27" s="2292">
        <v>25207111.079999998</v>
      </c>
      <c r="J27" s="1190"/>
      <c r="K27" s="1191"/>
      <c r="L27" s="291"/>
    </row>
    <row r="28" spans="2:12" s="47" customFormat="1" ht="15.75" x14ac:dyDescent="0.25">
      <c r="B28" s="154"/>
      <c r="C28" s="1185"/>
      <c r="D28" s="2287" t="s">
        <v>508</v>
      </c>
      <c r="E28" s="2295" t="s">
        <v>688</v>
      </c>
      <c r="F28" s="2289" t="s">
        <v>2073</v>
      </c>
      <c r="G28" s="2296" t="s">
        <v>2074</v>
      </c>
      <c r="H28" s="1190"/>
      <c r="I28" s="2292">
        <f>1261977.21+61950</f>
        <v>1323927.21</v>
      </c>
      <c r="J28" s="1190"/>
      <c r="K28" s="1191"/>
      <c r="L28" s="291"/>
    </row>
    <row r="29" spans="2:12" s="47" customFormat="1" ht="15.75" x14ac:dyDescent="0.25">
      <c r="B29" s="154"/>
      <c r="C29" s="1185"/>
      <c r="D29" s="2287" t="s">
        <v>508</v>
      </c>
      <c r="E29" s="2295" t="s">
        <v>670</v>
      </c>
      <c r="F29" s="2289" t="s">
        <v>2111</v>
      </c>
      <c r="G29" s="2296" t="s">
        <v>2112</v>
      </c>
      <c r="H29" s="1190"/>
      <c r="I29" s="2292">
        <v>140717.81</v>
      </c>
      <c r="J29" s="1190"/>
      <c r="K29" s="1191"/>
      <c r="L29" s="291"/>
    </row>
    <row r="30" spans="2:12" s="47" customFormat="1" ht="15.75" x14ac:dyDescent="0.25">
      <c r="B30" s="154"/>
      <c r="C30" s="1185"/>
      <c r="D30" s="2287" t="s">
        <v>508</v>
      </c>
      <c r="E30" s="2295" t="s">
        <v>2076</v>
      </c>
      <c r="F30" s="2289" t="s">
        <v>2077</v>
      </c>
      <c r="G30" s="2296" t="s">
        <v>2078</v>
      </c>
      <c r="H30" s="1190"/>
      <c r="I30" s="2292">
        <v>11537321.550000001</v>
      </c>
      <c r="J30" s="1190"/>
      <c r="K30" s="1191"/>
      <c r="L30" s="291"/>
    </row>
    <row r="31" spans="2:12" s="47" customFormat="1" ht="24" x14ac:dyDescent="0.25">
      <c r="B31" s="154"/>
      <c r="C31" s="1185"/>
      <c r="D31" s="2287" t="s">
        <v>508</v>
      </c>
      <c r="E31" s="2295" t="s">
        <v>713</v>
      </c>
      <c r="F31" s="2289" t="s">
        <v>2114</v>
      </c>
      <c r="G31" s="2296" t="s">
        <v>2080</v>
      </c>
      <c r="H31" s="1190"/>
      <c r="I31" s="2292">
        <v>361412.59</v>
      </c>
      <c r="J31" s="1190"/>
      <c r="K31" s="1191"/>
      <c r="L31" s="291"/>
    </row>
    <row r="32" spans="2:12" s="47" customFormat="1" ht="24" x14ac:dyDescent="0.25">
      <c r="B32" s="154"/>
      <c r="C32" s="1185"/>
      <c r="D32" s="2287" t="s">
        <v>508</v>
      </c>
      <c r="E32" s="2295" t="s">
        <v>2081</v>
      </c>
      <c r="F32" s="2289" t="s">
        <v>2082</v>
      </c>
      <c r="G32" s="2296" t="s">
        <v>2083</v>
      </c>
      <c r="H32" s="1190"/>
      <c r="I32" s="2292">
        <v>109705450.22</v>
      </c>
      <c r="J32" s="1190"/>
      <c r="K32" s="1191"/>
      <c r="L32" s="291"/>
    </row>
    <row r="33" spans="2:14" s="47" customFormat="1" ht="15.75" x14ac:dyDescent="0.25">
      <c r="B33" s="154"/>
      <c r="C33" s="1185"/>
      <c r="D33" s="2287" t="s">
        <v>508</v>
      </c>
      <c r="E33" s="2295" t="s">
        <v>721</v>
      </c>
      <c r="F33" s="2289" t="s">
        <v>2084</v>
      </c>
      <c r="G33" s="2296" t="s">
        <v>2085</v>
      </c>
      <c r="H33" s="1190"/>
      <c r="I33" s="2292">
        <v>40395443.770000003</v>
      </c>
      <c r="J33" s="1190"/>
      <c r="K33" s="1191"/>
      <c r="L33" s="291"/>
    </row>
    <row r="34" spans="2:14" s="47" customFormat="1" ht="24" x14ac:dyDescent="0.25">
      <c r="B34" s="154"/>
      <c r="C34" s="1185">
        <v>2</v>
      </c>
      <c r="D34" s="2297" t="s">
        <v>508</v>
      </c>
      <c r="E34" s="2295" t="s">
        <v>674</v>
      </c>
      <c r="F34" s="2289" t="s">
        <v>2086</v>
      </c>
      <c r="G34" s="2296" t="s">
        <v>2087</v>
      </c>
      <c r="H34" s="1190"/>
      <c r="I34" s="2292">
        <v>8020503.71</v>
      </c>
      <c r="J34" s="1190"/>
      <c r="K34" s="1191"/>
      <c r="L34" s="291"/>
      <c r="N34" s="773"/>
    </row>
    <row r="35" spans="2:14" s="47" customFormat="1" x14ac:dyDescent="0.25">
      <c r="B35" s="154"/>
      <c r="C35" s="1185">
        <v>4</v>
      </c>
      <c r="D35" s="1186"/>
      <c r="E35" s="1187"/>
      <c r="F35" s="1188"/>
      <c r="G35" s="1189"/>
      <c r="H35" s="1190"/>
      <c r="I35" s="1190"/>
      <c r="J35" s="1190"/>
      <c r="K35" s="1191"/>
      <c r="L35" s="291"/>
    </row>
    <row r="36" spans="2:14" s="47" customFormat="1" ht="120.75" customHeight="1" x14ac:dyDescent="0.25">
      <c r="B36" s="154"/>
      <c r="C36" s="1185"/>
      <c r="D36" s="1192"/>
      <c r="E36" s="1193"/>
      <c r="F36" s="1184" t="s">
        <v>2115</v>
      </c>
      <c r="G36" s="1184" t="s">
        <v>2098</v>
      </c>
      <c r="H36" s="1190"/>
      <c r="I36" s="1190"/>
      <c r="J36" s="1190"/>
      <c r="K36" s="1191"/>
      <c r="L36" s="291"/>
    </row>
    <row r="37" spans="2:14" s="47" customFormat="1" ht="18" customHeight="1" x14ac:dyDescent="0.25">
      <c r="B37" s="154"/>
      <c r="C37" s="1179"/>
      <c r="D37" s="367"/>
      <c r="E37" s="368"/>
      <c r="F37" s="771"/>
      <c r="G37" s="772"/>
      <c r="H37" s="774"/>
      <c r="I37" s="774"/>
      <c r="J37" s="775"/>
      <c r="K37" s="776"/>
      <c r="L37" s="291"/>
    </row>
    <row r="38" spans="2:14" s="47" customFormat="1" x14ac:dyDescent="0.25">
      <c r="B38" s="154"/>
      <c r="C38" s="1343"/>
      <c r="D38" s="1344"/>
      <c r="E38" s="1344"/>
      <c r="F38" s="1344"/>
      <c r="G38" s="1394" t="s">
        <v>58</v>
      </c>
      <c r="H38" s="1395">
        <f>SUM(H17:H35)</f>
        <v>231109611.83000004</v>
      </c>
      <c r="I38" s="1395">
        <f>SUM(I17:I35)</f>
        <v>231109611.83000004</v>
      </c>
      <c r="J38" s="1183"/>
      <c r="K38" s="1345"/>
      <c r="L38" s="291"/>
    </row>
    <row r="39" spans="2:14" s="47" customFormat="1" x14ac:dyDescent="0.25">
      <c r="B39" s="154"/>
      <c r="C39" s="1180"/>
      <c r="D39" s="49"/>
      <c r="E39" s="49"/>
      <c r="F39" s="49"/>
      <c r="G39" s="143"/>
      <c r="H39" s="117"/>
      <c r="I39" s="117"/>
      <c r="J39" s="117"/>
      <c r="K39" s="369" t="s">
        <v>188</v>
      </c>
      <c r="L39" s="291"/>
    </row>
    <row r="40" spans="2:14" s="47" customFormat="1" ht="12.75" x14ac:dyDescent="0.2">
      <c r="B40" s="154"/>
      <c r="C40" s="570"/>
      <c r="D40" s="44"/>
      <c r="E40" s="44"/>
      <c r="F40" s="44"/>
      <c r="G40" s="101"/>
      <c r="H40" s="44"/>
      <c r="I40" s="44"/>
      <c r="J40" s="44"/>
      <c r="K40" s="101"/>
      <c r="L40" s="291"/>
    </row>
    <row r="41" spans="2:14" s="47" customFormat="1" ht="15" customHeight="1" x14ac:dyDescent="0.25">
      <c r="B41" s="154"/>
      <c r="C41" s="570"/>
      <c r="D41" s="2554" t="s">
        <v>2100</v>
      </c>
      <c r="E41" s="2554"/>
      <c r="F41" s="51"/>
      <c r="G41" s="2623" t="s">
        <v>2103</v>
      </c>
      <c r="H41" s="2623"/>
      <c r="I41" s="573"/>
      <c r="J41" s="2554" t="s">
        <v>501</v>
      </c>
      <c r="K41" s="2554"/>
      <c r="L41" s="291"/>
    </row>
    <row r="42" spans="2:14" s="47" customFormat="1" ht="15" customHeight="1" x14ac:dyDescent="0.25">
      <c r="B42" s="154"/>
      <c r="C42" s="570"/>
      <c r="D42" s="2556" t="str">
        <f>'Datos Generales'!C16</f>
        <v>Preparado por</v>
      </c>
      <c r="E42" s="2556"/>
      <c r="F42" s="51"/>
      <c r="G42" s="2622" t="str">
        <f>'Datos Generales'!D16</f>
        <v>Revisado por</v>
      </c>
      <c r="H42" s="2622"/>
      <c r="I42" s="292"/>
      <c r="J42" s="2555" t="str">
        <f>'Datos Generales'!E16</f>
        <v>Autorizado por</v>
      </c>
      <c r="K42" s="2555"/>
      <c r="L42" s="291"/>
    </row>
    <row r="43" spans="2:14" s="47" customFormat="1" ht="24" customHeight="1" x14ac:dyDescent="0.25">
      <c r="B43" s="154"/>
      <c r="C43" s="570"/>
      <c r="D43" s="2554" t="s">
        <v>2101</v>
      </c>
      <c r="E43" s="2554"/>
      <c r="F43" s="51"/>
      <c r="G43" s="2623" t="s">
        <v>2102</v>
      </c>
      <c r="H43" s="2623"/>
      <c r="I43" s="573"/>
      <c r="J43" s="2554" t="s">
        <v>507</v>
      </c>
      <c r="K43" s="2554"/>
      <c r="L43" s="291"/>
    </row>
    <row r="44" spans="2:14" s="47" customFormat="1" ht="15" customHeight="1" x14ac:dyDescent="0.25">
      <c r="B44" s="154"/>
      <c r="C44" s="570"/>
      <c r="D44" s="2556" t="str">
        <f>'Datos Generales'!C17</f>
        <v>Puesto que ocupa</v>
      </c>
      <c r="E44" s="2556"/>
      <c r="F44" s="51"/>
      <c r="G44" s="2622" t="str">
        <f>'Datos Generales'!D17</f>
        <v>Puesto que ocupa</v>
      </c>
      <c r="H44" s="2622"/>
      <c r="J44" s="2555" t="str">
        <f>'Datos Generales'!E17</f>
        <v>Puesto que ocupa</v>
      </c>
      <c r="K44" s="2555"/>
      <c r="L44" s="291"/>
    </row>
    <row r="45" spans="2:14" s="47" customFormat="1" ht="21" customHeight="1" x14ac:dyDescent="0.25">
      <c r="B45" s="154"/>
      <c r="C45" s="570"/>
      <c r="D45" s="2621">
        <v>45303</v>
      </c>
      <c r="E45" s="2621"/>
      <c r="F45" s="51"/>
      <c r="G45" s="2621">
        <v>45303</v>
      </c>
      <c r="H45" s="2621"/>
      <c r="I45" s="406"/>
      <c r="J45" s="2621">
        <v>45303</v>
      </c>
      <c r="K45" s="2621"/>
      <c r="L45" s="291"/>
    </row>
    <row r="46" spans="2:14" s="47" customFormat="1" ht="15" customHeight="1" x14ac:dyDescent="0.25">
      <c r="B46" s="154"/>
      <c r="C46" s="570"/>
      <c r="D46" s="2556" t="s">
        <v>287</v>
      </c>
      <c r="E46" s="2556"/>
      <c r="F46" s="51"/>
      <c r="G46" s="2622" t="s">
        <v>288</v>
      </c>
      <c r="H46" s="2622"/>
      <c r="J46" s="2555" t="s">
        <v>300</v>
      </c>
      <c r="K46" s="2555"/>
      <c r="L46" s="291"/>
    </row>
    <row r="47" spans="2:14" x14ac:dyDescent="0.25">
      <c r="B47" s="173"/>
      <c r="C47" s="614"/>
      <c r="D47" s="370"/>
      <c r="E47" s="41"/>
      <c r="F47" s="370"/>
      <c r="G47" s="371"/>
      <c r="H47" s="370"/>
      <c r="I47" s="370"/>
      <c r="J47" s="370"/>
      <c r="K47" s="371"/>
      <c r="L47" s="175"/>
    </row>
    <row r="48" spans="2:14" x14ac:dyDescent="0.25">
      <c r="C48" s="2"/>
      <c r="D48" s="47"/>
      <c r="E48" s="47"/>
      <c r="F48" s="47"/>
      <c r="G48" s="59"/>
      <c r="H48" s="47"/>
      <c r="I48" s="47"/>
      <c r="J48" s="47"/>
      <c r="K48" s="59"/>
    </row>
    <row r="51" spans="3:3" customFormat="1" x14ac:dyDescent="0.25">
      <c r="C51" s="1181"/>
    </row>
    <row r="52" spans="3:3" customFormat="1" x14ac:dyDescent="0.25">
      <c r="C52" s="1181"/>
    </row>
    <row r="53" spans="3:3" customFormat="1" x14ac:dyDescent="0.25">
      <c r="C53" s="1181"/>
    </row>
    <row r="54" spans="3:3" customFormat="1" x14ac:dyDescent="0.25">
      <c r="C54" s="1181"/>
    </row>
    <row r="55" spans="3:3" customFormat="1" x14ac:dyDescent="0.25">
      <c r="C55" s="1181"/>
    </row>
    <row r="56" spans="3:3" customFormat="1" x14ac:dyDescent="0.25">
      <c r="C56" s="1181"/>
    </row>
    <row r="57" spans="3:3" customFormat="1" x14ac:dyDescent="0.25">
      <c r="C57" s="1181"/>
    </row>
    <row r="58" spans="3:3" customFormat="1" x14ac:dyDescent="0.25">
      <c r="C58" s="1181"/>
    </row>
    <row r="59" spans="3:3" customFormat="1" x14ac:dyDescent="0.25">
      <c r="C59" s="1181"/>
    </row>
    <row r="60" spans="3:3" customFormat="1" x14ac:dyDescent="0.25">
      <c r="C60" s="1181"/>
    </row>
    <row r="61" spans="3:3" customFormat="1" x14ac:dyDescent="0.25">
      <c r="C61" s="1181"/>
    </row>
    <row r="62" spans="3:3" customFormat="1" x14ac:dyDescent="0.25">
      <c r="C62" s="1181"/>
    </row>
    <row r="63" spans="3:3" customFormat="1" x14ac:dyDescent="0.25">
      <c r="C63" s="1181"/>
    </row>
    <row r="64" spans="3:3" customFormat="1" x14ac:dyDescent="0.25">
      <c r="C64" s="1181"/>
    </row>
    <row r="65" spans="3:6" customFormat="1" x14ac:dyDescent="0.25">
      <c r="C65" s="1181"/>
    </row>
    <row r="66" spans="3:6" x14ac:dyDescent="0.25">
      <c r="C66" s="606"/>
      <c r="D66" s="248"/>
      <c r="E66"/>
      <c r="F66"/>
    </row>
    <row r="67" spans="3:6" x14ac:dyDescent="0.25">
      <c r="C67" s="606"/>
      <c r="D67" s="248"/>
      <c r="E67"/>
      <c r="F67"/>
    </row>
    <row r="68" spans="3:6" x14ac:dyDescent="0.25">
      <c r="C68" s="606"/>
      <c r="D68" s="248"/>
      <c r="E68"/>
      <c r="F68"/>
    </row>
    <row r="69" spans="3:6" x14ac:dyDescent="0.25">
      <c r="C69" s="606"/>
      <c r="D69" s="248"/>
      <c r="E69"/>
      <c r="F69"/>
    </row>
    <row r="70" spans="3:6" x14ac:dyDescent="0.25">
      <c r="C70" s="606"/>
      <c r="D70" s="248"/>
      <c r="E70"/>
      <c r="F70"/>
    </row>
    <row r="71" spans="3:6" x14ac:dyDescent="0.25">
      <c r="C71" s="606"/>
      <c r="D71" s="248"/>
      <c r="E71"/>
      <c r="F71"/>
    </row>
  </sheetData>
  <mergeCells count="26">
    <mergeCell ref="D42:E42"/>
    <mergeCell ref="G42:H42"/>
    <mergeCell ref="J42:K42"/>
    <mergeCell ref="B4:L4"/>
    <mergeCell ref="B5:L5"/>
    <mergeCell ref="B6:L6"/>
    <mergeCell ref="B7:L7"/>
    <mergeCell ref="B8:L8"/>
    <mergeCell ref="F9:G9"/>
    <mergeCell ref="E13:F13"/>
    <mergeCell ref="G13:H13"/>
    <mergeCell ref="D41:E41"/>
    <mergeCell ref="G41:H41"/>
    <mergeCell ref="J41:K41"/>
    <mergeCell ref="D43:E43"/>
    <mergeCell ref="G43:H43"/>
    <mergeCell ref="J43:K43"/>
    <mergeCell ref="D44:E44"/>
    <mergeCell ref="G44:H44"/>
    <mergeCell ref="J44:K44"/>
    <mergeCell ref="D45:E45"/>
    <mergeCell ref="G45:H45"/>
    <mergeCell ref="J45:K45"/>
    <mergeCell ref="D46:E46"/>
    <mergeCell ref="G46:H46"/>
    <mergeCell ref="J46:K46"/>
  </mergeCells>
  <pageMargins left="0.24" right="0.17" top="0.75" bottom="0.75" header="0.3" footer="0.3"/>
  <pageSetup paperSize="5"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J21" sqref="J21"/>
    </sheetView>
  </sheetViews>
  <sheetFormatPr baseColWidth="10" defaultRowHeight="15" x14ac:dyDescent="0.25"/>
  <cols>
    <col min="1" max="1" width="7" style="74" customWidth="1"/>
    <col min="2" max="2" width="14.7109375" customWidth="1"/>
    <col min="3" max="3" width="12.140625" customWidth="1"/>
    <col min="4" max="4" width="11.140625" customWidth="1"/>
    <col min="5" max="5" width="31.7109375" customWidth="1"/>
    <col min="6" max="6" width="7.28515625" bestFit="1" customWidth="1"/>
    <col min="7" max="7" width="8.42578125" customWidth="1"/>
    <col min="8" max="8" width="13.5703125" customWidth="1"/>
    <col min="9" max="9" width="17.85546875" customWidth="1"/>
    <col min="10" max="10" width="11.42578125" customWidth="1"/>
  </cols>
  <sheetData>
    <row r="1" spans="1:9" ht="123.75" customHeight="1" x14ac:dyDescent="0.25">
      <c r="A1" s="2946"/>
      <c r="B1" s="2946"/>
      <c r="C1" s="2946"/>
      <c r="D1" s="2946"/>
      <c r="E1" s="2946"/>
      <c r="F1" s="2946"/>
      <c r="G1" s="2946"/>
      <c r="H1" s="2946"/>
      <c r="I1" s="2946"/>
    </row>
    <row r="2" spans="1:9" ht="21" x14ac:dyDescent="0.35">
      <c r="A2" s="2947" t="s">
        <v>2117</v>
      </c>
      <c r="B2" s="2947"/>
      <c r="C2" s="2947"/>
      <c r="D2" s="2947"/>
      <c r="E2" s="2947"/>
      <c r="F2" s="2947"/>
      <c r="G2" s="2947"/>
      <c r="H2" s="2947"/>
      <c r="I2" s="2947"/>
    </row>
    <row r="3" spans="1:9" ht="13.5" customHeight="1" x14ac:dyDescent="0.25">
      <c r="A3" s="2948" t="s">
        <v>2118</v>
      </c>
      <c r="B3" s="2948"/>
      <c r="C3" s="2948"/>
      <c r="D3" s="2948"/>
      <c r="E3" s="2948"/>
      <c r="F3" s="2948"/>
      <c r="G3" s="2948"/>
      <c r="H3" s="2948"/>
      <c r="I3" s="2948"/>
    </row>
    <row r="4" spans="1:9" ht="14.25" customHeight="1" x14ac:dyDescent="0.25">
      <c r="A4" s="2949" t="s">
        <v>2119</v>
      </c>
      <c r="B4" s="2949"/>
      <c r="C4" s="2949"/>
      <c r="D4" s="2949"/>
      <c r="E4" s="2949"/>
      <c r="F4" s="2949"/>
      <c r="G4" s="2949"/>
      <c r="H4" s="2949"/>
      <c r="I4" s="2949"/>
    </row>
    <row r="5" spans="1:9" ht="42.75" customHeight="1" x14ac:dyDescent="0.25">
      <c r="A5" s="2301" t="s">
        <v>2120</v>
      </c>
      <c r="B5" s="2302" t="s">
        <v>2121</v>
      </c>
      <c r="C5" s="2302" t="s">
        <v>2122</v>
      </c>
      <c r="D5" s="2303" t="s">
        <v>2123</v>
      </c>
      <c r="E5" s="2304" t="s">
        <v>2124</v>
      </c>
      <c r="F5" s="2950" t="s">
        <v>2125</v>
      </c>
      <c r="G5" s="2950"/>
      <c r="H5" s="2304" t="s">
        <v>2126</v>
      </c>
      <c r="I5" s="2305" t="s">
        <v>2127</v>
      </c>
    </row>
    <row r="6" spans="1:9" s="2312" customFormat="1" ht="14.25" customHeight="1" x14ac:dyDescent="0.25">
      <c r="A6" s="2306">
        <v>1</v>
      </c>
      <c r="B6" s="2307">
        <v>45105</v>
      </c>
      <c r="C6" s="2307">
        <v>45105</v>
      </c>
      <c r="D6" s="2308" t="s">
        <v>2128</v>
      </c>
      <c r="E6" s="2309" t="s">
        <v>2129</v>
      </c>
      <c r="F6" s="2310">
        <f>100-1-32-6-35</f>
        <v>26</v>
      </c>
      <c r="G6" s="2310" t="s">
        <v>2130</v>
      </c>
      <c r="H6" s="2310">
        <v>124.018</v>
      </c>
      <c r="I6" s="2311">
        <f>F6*H6</f>
        <v>3224.4679999999998</v>
      </c>
    </row>
    <row r="7" spans="1:9" s="2312" customFormat="1" ht="14.25" customHeight="1" x14ac:dyDescent="0.25">
      <c r="A7" s="2306">
        <v>2</v>
      </c>
      <c r="B7" s="2307">
        <v>45287</v>
      </c>
      <c r="C7" s="2307">
        <v>45287</v>
      </c>
      <c r="D7" s="2308" t="s">
        <v>2128</v>
      </c>
      <c r="E7" s="2309" t="s">
        <v>2129</v>
      </c>
      <c r="F7" s="2310">
        <v>300</v>
      </c>
      <c r="G7" s="2310" t="s">
        <v>2130</v>
      </c>
      <c r="H7" s="2310">
        <v>123.9</v>
      </c>
      <c r="I7" s="2311">
        <f>F7*H7</f>
        <v>37170</v>
      </c>
    </row>
    <row r="8" spans="1:9" s="2314" customFormat="1" ht="17.25" customHeight="1" x14ac:dyDescent="0.25">
      <c r="A8" s="2306">
        <v>3</v>
      </c>
      <c r="B8" s="2307">
        <v>44918</v>
      </c>
      <c r="C8" s="2307">
        <v>44918</v>
      </c>
      <c r="D8" s="2308" t="s">
        <v>2131</v>
      </c>
      <c r="E8" s="2313" t="s">
        <v>2132</v>
      </c>
      <c r="F8" s="2310">
        <f>30-5-3-3</f>
        <v>19</v>
      </c>
      <c r="G8" s="2310" t="s">
        <v>2133</v>
      </c>
      <c r="H8" s="2310">
        <v>1524.56</v>
      </c>
      <c r="I8" s="2311">
        <f>F8*H8</f>
        <v>28966.639999999999</v>
      </c>
    </row>
    <row r="9" spans="1:9" s="2314" customFormat="1" ht="17.25" customHeight="1" x14ac:dyDescent="0.25">
      <c r="A9" s="2306">
        <v>4</v>
      </c>
      <c r="B9" s="2307">
        <v>45287</v>
      </c>
      <c r="C9" s="2307">
        <v>45287</v>
      </c>
      <c r="D9" s="2308" t="s">
        <v>2131</v>
      </c>
      <c r="E9" s="2313" t="s">
        <v>2132</v>
      </c>
      <c r="F9" s="2310">
        <v>30</v>
      </c>
      <c r="G9" s="2310" t="s">
        <v>2133</v>
      </c>
      <c r="H9" s="2311">
        <v>1062</v>
      </c>
      <c r="I9" s="2311">
        <f>F9*H9</f>
        <v>31860</v>
      </c>
    </row>
    <row r="10" spans="1:9" s="2316" customFormat="1" ht="15.75" x14ac:dyDescent="0.25">
      <c r="A10" s="2306">
        <v>5</v>
      </c>
      <c r="B10" s="2307">
        <v>44784</v>
      </c>
      <c r="C10" s="2307">
        <v>44784</v>
      </c>
      <c r="D10" s="2308" t="s">
        <v>2134</v>
      </c>
      <c r="E10" s="2315" t="s">
        <v>2135</v>
      </c>
      <c r="F10" s="2306">
        <f>100-10-6-8-1</f>
        <v>75</v>
      </c>
      <c r="G10" s="2306" t="s">
        <v>2136</v>
      </c>
      <c r="H10" s="2311">
        <v>342.2</v>
      </c>
      <c r="I10" s="2311">
        <f t="shared" ref="I10:I43" si="0">F10*H10</f>
        <v>25665</v>
      </c>
    </row>
    <row r="11" spans="1:9" s="2314" customFormat="1" ht="15.75" x14ac:dyDescent="0.25">
      <c r="A11" s="2306">
        <v>6</v>
      </c>
      <c r="B11" s="2307">
        <v>44922</v>
      </c>
      <c r="C11" s="2307">
        <v>44922</v>
      </c>
      <c r="D11" s="2308" t="s">
        <v>2134</v>
      </c>
      <c r="E11" s="2315" t="s">
        <v>2135</v>
      </c>
      <c r="F11" s="2306">
        <v>85</v>
      </c>
      <c r="G11" s="2306" t="s">
        <v>2136</v>
      </c>
      <c r="H11" s="2311">
        <v>62.658000000000001</v>
      </c>
      <c r="I11" s="2311">
        <f t="shared" si="0"/>
        <v>5325.93</v>
      </c>
    </row>
    <row r="12" spans="1:9" s="2316" customFormat="1" ht="15.75" x14ac:dyDescent="0.25">
      <c r="A12" s="2306">
        <v>7</v>
      </c>
      <c r="B12" s="2307">
        <v>44634</v>
      </c>
      <c r="C12" s="2307">
        <v>44634</v>
      </c>
      <c r="D12" s="2308" t="s">
        <v>2137</v>
      </c>
      <c r="E12" s="2315" t="s">
        <v>2138</v>
      </c>
      <c r="F12" s="2306">
        <f>100-2-11-7-4-15-2-6-5-3</f>
        <v>45</v>
      </c>
      <c r="G12" s="2306" t="s">
        <v>2130</v>
      </c>
      <c r="H12" s="2311">
        <v>127.44</v>
      </c>
      <c r="I12" s="2311">
        <f t="shared" si="0"/>
        <v>5734.8</v>
      </c>
    </row>
    <row r="13" spans="1:9" s="2314" customFormat="1" ht="15.75" x14ac:dyDescent="0.25">
      <c r="A13" s="2306">
        <v>8</v>
      </c>
      <c r="B13" s="2307">
        <v>44784</v>
      </c>
      <c r="C13" s="2307">
        <v>44784</v>
      </c>
      <c r="D13" s="2308" t="s">
        <v>2137</v>
      </c>
      <c r="E13" s="2315" t="s">
        <v>2138</v>
      </c>
      <c r="F13" s="2306">
        <v>100</v>
      </c>
      <c r="G13" s="2306" t="s">
        <v>2130</v>
      </c>
      <c r="H13" s="2311">
        <v>151.04</v>
      </c>
      <c r="I13" s="2311">
        <f t="shared" si="0"/>
        <v>15104</v>
      </c>
    </row>
    <row r="14" spans="1:9" s="2316" customFormat="1" ht="15.75" x14ac:dyDescent="0.25">
      <c r="A14" s="2306">
        <v>9</v>
      </c>
      <c r="B14" s="2307">
        <v>44634</v>
      </c>
      <c r="C14" s="2307">
        <v>44634</v>
      </c>
      <c r="D14" s="2308" t="s">
        <v>2139</v>
      </c>
      <c r="E14" s="2315" t="s">
        <v>2140</v>
      </c>
      <c r="F14" s="2306">
        <f>100-19-5-6-9-5-6-11-6-19-2-3</f>
        <v>9</v>
      </c>
      <c r="G14" s="2306" t="s">
        <v>2130</v>
      </c>
      <c r="H14" s="2311">
        <v>371.7</v>
      </c>
      <c r="I14" s="2311">
        <f t="shared" si="0"/>
        <v>3345.2999999999997</v>
      </c>
    </row>
    <row r="15" spans="1:9" s="2314" customFormat="1" ht="15.75" x14ac:dyDescent="0.25">
      <c r="A15" s="2306">
        <v>10</v>
      </c>
      <c r="B15" s="2307">
        <v>44784</v>
      </c>
      <c r="C15" s="2307">
        <v>44784</v>
      </c>
      <c r="D15" s="2308" t="s">
        <v>2139</v>
      </c>
      <c r="E15" s="2315" t="s">
        <v>2140</v>
      </c>
      <c r="F15" s="2306">
        <v>100</v>
      </c>
      <c r="G15" s="2306" t="s">
        <v>2130</v>
      </c>
      <c r="H15" s="2311">
        <v>407.1</v>
      </c>
      <c r="I15" s="2311">
        <f t="shared" si="0"/>
        <v>40710</v>
      </c>
    </row>
    <row r="16" spans="1:9" s="2314" customFormat="1" ht="15.75" x14ac:dyDescent="0.25">
      <c r="A16" s="2306">
        <v>11</v>
      </c>
      <c r="B16" s="2307">
        <v>45287</v>
      </c>
      <c r="C16" s="2307">
        <v>45287</v>
      </c>
      <c r="D16" s="2308" t="s">
        <v>2139</v>
      </c>
      <c r="E16" s="2315" t="s">
        <v>2140</v>
      </c>
      <c r="F16" s="2306">
        <v>150</v>
      </c>
      <c r="G16" s="2306" t="s">
        <v>2130</v>
      </c>
      <c r="H16" s="2311">
        <v>118</v>
      </c>
      <c r="I16" s="2311">
        <f t="shared" si="0"/>
        <v>17700</v>
      </c>
    </row>
    <row r="17" spans="1:9" s="2316" customFormat="1" ht="14.25" customHeight="1" x14ac:dyDescent="0.25">
      <c r="A17" s="2306">
        <v>12</v>
      </c>
      <c r="B17" s="2307">
        <v>45107</v>
      </c>
      <c r="C17" s="2307">
        <v>45107</v>
      </c>
      <c r="D17" s="2308" t="s">
        <v>2141</v>
      </c>
      <c r="E17" s="2315" t="s">
        <v>2142</v>
      </c>
      <c r="F17" s="2306">
        <f>300-63-50-43-56</f>
        <v>88</v>
      </c>
      <c r="G17" s="2306" t="s">
        <v>2143</v>
      </c>
      <c r="H17" s="2311">
        <v>82.540999999999997</v>
      </c>
      <c r="I17" s="2311">
        <f t="shared" si="0"/>
        <v>7263.6080000000002</v>
      </c>
    </row>
    <row r="18" spans="1:9" s="2317" customFormat="1" ht="14.25" customHeight="1" x14ac:dyDescent="0.25">
      <c r="A18" s="2306">
        <v>13</v>
      </c>
      <c r="B18" s="2307">
        <v>45279</v>
      </c>
      <c r="C18" s="2307">
        <v>45279</v>
      </c>
      <c r="D18" s="2308" t="s">
        <v>2144</v>
      </c>
      <c r="E18" s="2315" t="s">
        <v>2142</v>
      </c>
      <c r="F18" s="2306">
        <v>200</v>
      </c>
      <c r="G18" s="2311" t="s">
        <v>2143</v>
      </c>
      <c r="H18" s="2311">
        <v>109.15</v>
      </c>
      <c r="I18" s="2311">
        <f t="shared" si="0"/>
        <v>21830</v>
      </c>
    </row>
    <row r="19" spans="1:9" s="2316" customFormat="1" ht="14.25" customHeight="1" x14ac:dyDescent="0.25">
      <c r="A19" s="2306">
        <v>14</v>
      </c>
      <c r="B19" s="2307">
        <v>45107</v>
      </c>
      <c r="C19" s="2307">
        <v>45107</v>
      </c>
      <c r="D19" s="2308" t="s">
        <v>2145</v>
      </c>
      <c r="E19" s="2315" t="s">
        <v>2146</v>
      </c>
      <c r="F19" s="2306">
        <f>150-1-4-7-1-2-13</f>
        <v>122</v>
      </c>
      <c r="G19" s="2306" t="s">
        <v>2147</v>
      </c>
      <c r="H19" s="2311">
        <v>381.73</v>
      </c>
      <c r="I19" s="2311">
        <f t="shared" si="0"/>
        <v>46571.060000000005</v>
      </c>
    </row>
    <row r="20" spans="1:9" s="2316" customFormat="1" ht="14.25" customHeight="1" x14ac:dyDescent="0.25">
      <c r="A20" s="2306">
        <v>15</v>
      </c>
      <c r="B20" s="2307">
        <v>45107</v>
      </c>
      <c r="C20" s="2307">
        <v>45107</v>
      </c>
      <c r="D20" s="2308" t="s">
        <v>2148</v>
      </c>
      <c r="E20" s="2315" t="s">
        <v>2149</v>
      </c>
      <c r="F20" s="2306">
        <f>300-72-76-35-52</f>
        <v>65</v>
      </c>
      <c r="G20" s="2306" t="s">
        <v>2143</v>
      </c>
      <c r="H20" s="2311">
        <v>114.224</v>
      </c>
      <c r="I20" s="2311">
        <f t="shared" si="0"/>
        <v>7424.56</v>
      </c>
    </row>
    <row r="21" spans="1:9" s="2317" customFormat="1" ht="14.25" customHeight="1" x14ac:dyDescent="0.25">
      <c r="A21" s="2306">
        <v>16</v>
      </c>
      <c r="B21" s="2307">
        <v>45288</v>
      </c>
      <c r="C21" s="2307">
        <v>45288</v>
      </c>
      <c r="D21" s="2308" t="s">
        <v>2150</v>
      </c>
      <c r="E21" s="2315" t="s">
        <v>2149</v>
      </c>
      <c r="F21" s="2306">
        <v>200</v>
      </c>
      <c r="G21" s="2306" t="s">
        <v>2143</v>
      </c>
      <c r="H21" s="2311">
        <v>88.5</v>
      </c>
      <c r="I21" s="2311">
        <f t="shared" si="0"/>
        <v>17700</v>
      </c>
    </row>
    <row r="22" spans="1:9" s="2316" customFormat="1" ht="14.25" customHeight="1" x14ac:dyDescent="0.25">
      <c r="A22" s="2306">
        <v>18</v>
      </c>
      <c r="B22" s="2307">
        <v>45106</v>
      </c>
      <c r="C22" s="2307">
        <v>45106</v>
      </c>
      <c r="D22" s="2308" t="s">
        <v>2151</v>
      </c>
      <c r="E22" s="2315" t="s">
        <v>2152</v>
      </c>
      <c r="F22" s="2306">
        <f>30-4</f>
        <v>26</v>
      </c>
      <c r="G22" s="2306" t="s">
        <v>2130</v>
      </c>
      <c r="H22" s="2311">
        <v>96.500299999999996</v>
      </c>
      <c r="I22" s="2311">
        <f t="shared" si="0"/>
        <v>2509.0077999999999</v>
      </c>
    </row>
    <row r="23" spans="1:9" s="2316" customFormat="1" ht="14.25" customHeight="1" x14ac:dyDescent="0.25">
      <c r="A23" s="2306">
        <v>19</v>
      </c>
      <c r="B23" s="2307">
        <v>45107</v>
      </c>
      <c r="C23" s="2307">
        <v>45107</v>
      </c>
      <c r="D23" s="2308" t="s">
        <v>2144</v>
      </c>
      <c r="E23" s="2315" t="s">
        <v>2153</v>
      </c>
      <c r="F23" s="2306">
        <f>100-5-9-32</f>
        <v>54</v>
      </c>
      <c r="G23" s="2306" t="s">
        <v>2130</v>
      </c>
      <c r="H23" s="2311">
        <v>177.23599999999999</v>
      </c>
      <c r="I23" s="2311">
        <f t="shared" si="0"/>
        <v>9570.7439999999988</v>
      </c>
    </row>
    <row r="24" spans="1:9" s="2316" customFormat="1" ht="14.25" customHeight="1" x14ac:dyDescent="0.25">
      <c r="A24" s="2306">
        <v>20</v>
      </c>
      <c r="B24" s="2307">
        <v>45287</v>
      </c>
      <c r="C24" s="2307">
        <v>45287</v>
      </c>
      <c r="D24" s="2308" t="s">
        <v>2144</v>
      </c>
      <c r="E24" s="2315" t="s">
        <v>2153</v>
      </c>
      <c r="F24" s="2306">
        <v>200</v>
      </c>
      <c r="G24" s="2306" t="s">
        <v>2130</v>
      </c>
      <c r="H24" s="2311">
        <v>129.80000000000001</v>
      </c>
      <c r="I24" s="2311">
        <f t="shared" si="0"/>
        <v>25960.000000000004</v>
      </c>
    </row>
    <row r="25" spans="1:9" s="2316" customFormat="1" ht="14.25" customHeight="1" x14ac:dyDescent="0.25">
      <c r="A25" s="2306">
        <v>21</v>
      </c>
      <c r="B25" s="2307">
        <v>45107</v>
      </c>
      <c r="C25" s="2307">
        <v>45107</v>
      </c>
      <c r="D25" s="2308" t="s">
        <v>2154</v>
      </c>
      <c r="E25" s="2315" t="s">
        <v>2155</v>
      </c>
      <c r="F25" s="2306">
        <f>200-21-26-33-25-9-26</f>
        <v>60</v>
      </c>
      <c r="G25" s="2306" t="s">
        <v>2156</v>
      </c>
      <c r="H25" s="2311">
        <v>99.71</v>
      </c>
      <c r="I25" s="2311">
        <f t="shared" si="0"/>
        <v>5982.5999999999995</v>
      </c>
    </row>
    <row r="26" spans="1:9" s="2316" customFormat="1" ht="14.25" customHeight="1" x14ac:dyDescent="0.25">
      <c r="A26" s="2306">
        <v>22</v>
      </c>
      <c r="B26" s="2307">
        <v>45287</v>
      </c>
      <c r="C26" s="2307">
        <v>45287</v>
      </c>
      <c r="D26" s="2308" t="s">
        <v>2154</v>
      </c>
      <c r="E26" s="2315" t="s">
        <v>2155</v>
      </c>
      <c r="F26" s="2306">
        <v>250</v>
      </c>
      <c r="G26" s="2306" t="s">
        <v>2156</v>
      </c>
      <c r="H26" s="2311">
        <v>82.6</v>
      </c>
      <c r="I26" s="2311">
        <f t="shared" si="0"/>
        <v>20650</v>
      </c>
    </row>
    <row r="27" spans="1:9" s="2314" customFormat="1" ht="14.25" customHeight="1" x14ac:dyDescent="0.25">
      <c r="A27" s="2306">
        <v>23</v>
      </c>
      <c r="B27" s="2307">
        <v>45107</v>
      </c>
      <c r="C27" s="2307">
        <v>45107</v>
      </c>
      <c r="D27" s="2308" t="s">
        <v>2157</v>
      </c>
      <c r="E27" s="2315" t="s">
        <v>2158</v>
      </c>
      <c r="F27" s="2306">
        <f>100-31</f>
        <v>69</v>
      </c>
      <c r="G27" s="2306" t="s">
        <v>2143</v>
      </c>
      <c r="H27" s="2311">
        <v>224.2</v>
      </c>
      <c r="I27" s="2311">
        <f t="shared" si="0"/>
        <v>15469.8</v>
      </c>
    </row>
    <row r="28" spans="1:9" s="2314" customFormat="1" ht="14.25" customHeight="1" x14ac:dyDescent="0.25">
      <c r="A28" s="2306">
        <v>24</v>
      </c>
      <c r="B28" s="2307">
        <v>45287</v>
      </c>
      <c r="C28" s="2307">
        <v>45287</v>
      </c>
      <c r="D28" s="2308" t="s">
        <v>2157</v>
      </c>
      <c r="E28" s="2315" t="s">
        <v>2158</v>
      </c>
      <c r="F28" s="2306">
        <v>180</v>
      </c>
      <c r="G28" s="2306" t="s">
        <v>2143</v>
      </c>
      <c r="H28" s="2311">
        <v>100.3</v>
      </c>
      <c r="I28" s="2311">
        <f t="shared" si="0"/>
        <v>18054</v>
      </c>
    </row>
    <row r="29" spans="1:9" s="2316" customFormat="1" ht="14.25" customHeight="1" x14ac:dyDescent="0.25">
      <c r="A29" s="2306">
        <v>25</v>
      </c>
      <c r="B29" s="2307">
        <v>45106</v>
      </c>
      <c r="C29" s="2307">
        <v>45106</v>
      </c>
      <c r="D29" s="2308" t="s">
        <v>2159</v>
      </c>
      <c r="E29" s="2315" t="s">
        <v>2160</v>
      </c>
      <c r="F29" s="2306">
        <f>100-18-6-5-45</f>
        <v>26</v>
      </c>
      <c r="G29" s="2306" t="s">
        <v>2161</v>
      </c>
      <c r="H29" s="2311">
        <v>49.595399999999998</v>
      </c>
      <c r="I29" s="2311">
        <f t="shared" si="0"/>
        <v>1289.4803999999999</v>
      </c>
    </row>
    <row r="30" spans="1:9" s="2316" customFormat="1" ht="14.25" customHeight="1" x14ac:dyDescent="0.25">
      <c r="A30" s="2306">
        <v>26</v>
      </c>
      <c r="B30" s="2307">
        <v>45287</v>
      </c>
      <c r="C30" s="2307">
        <v>45287</v>
      </c>
      <c r="D30" s="2308" t="s">
        <v>2159</v>
      </c>
      <c r="E30" s="2315" t="s">
        <v>2160</v>
      </c>
      <c r="F30" s="2306">
        <v>200</v>
      </c>
      <c r="G30" s="2306" t="s">
        <v>2161</v>
      </c>
      <c r="H30" s="2311">
        <v>53.1</v>
      </c>
      <c r="I30" s="2311">
        <f t="shared" si="0"/>
        <v>10620</v>
      </c>
    </row>
    <row r="31" spans="1:9" s="2316" customFormat="1" ht="15.75" x14ac:dyDescent="0.25">
      <c r="A31" s="2306">
        <v>27</v>
      </c>
      <c r="B31" s="2307">
        <v>44784</v>
      </c>
      <c r="C31" s="2307">
        <v>44784</v>
      </c>
      <c r="D31" s="2308" t="s">
        <v>2145</v>
      </c>
      <c r="E31" s="2315" t="s">
        <v>2162</v>
      </c>
      <c r="F31" s="2306">
        <f>100-2-9-8-13-10-4</f>
        <v>54</v>
      </c>
      <c r="G31" s="2306" t="s">
        <v>2143</v>
      </c>
      <c r="H31" s="2311">
        <v>348.1</v>
      </c>
      <c r="I31" s="2311">
        <f t="shared" si="0"/>
        <v>18797.400000000001</v>
      </c>
    </row>
    <row r="32" spans="1:9" s="2314" customFormat="1" ht="15.75" x14ac:dyDescent="0.25">
      <c r="A32" s="2306">
        <v>28</v>
      </c>
      <c r="B32" s="2307">
        <v>44918</v>
      </c>
      <c r="C32" s="2307">
        <v>44918</v>
      </c>
      <c r="D32" s="2308" t="s">
        <v>2145</v>
      </c>
      <c r="E32" s="2315" t="s">
        <v>2162</v>
      </c>
      <c r="F32" s="2306">
        <v>100</v>
      </c>
      <c r="G32" s="2306" t="s">
        <v>2143</v>
      </c>
      <c r="H32" s="2311">
        <v>358.13</v>
      </c>
      <c r="I32" s="2311">
        <f t="shared" si="0"/>
        <v>35813</v>
      </c>
    </row>
    <row r="33" spans="1:9" s="2316" customFormat="1" ht="14.25" customHeight="1" x14ac:dyDescent="0.25">
      <c r="A33" s="2306">
        <v>29</v>
      </c>
      <c r="B33" s="2307">
        <v>45106</v>
      </c>
      <c r="C33" s="2307">
        <v>45106</v>
      </c>
      <c r="D33" s="2308" t="s">
        <v>2150</v>
      </c>
      <c r="E33" s="2315" t="s">
        <v>2163</v>
      </c>
      <c r="F33" s="2306">
        <f>224-6-38-63-44-20-31</f>
        <v>22</v>
      </c>
      <c r="G33" s="2306" t="s">
        <v>2136</v>
      </c>
      <c r="H33" s="2311">
        <v>744.14338999999995</v>
      </c>
      <c r="I33" s="2311">
        <f t="shared" si="0"/>
        <v>16371.154579999999</v>
      </c>
    </row>
    <row r="34" spans="1:9" s="2316" customFormat="1" ht="14.25" customHeight="1" x14ac:dyDescent="0.25">
      <c r="A34" s="2306">
        <v>30</v>
      </c>
      <c r="B34" s="2307" t="s">
        <v>2164</v>
      </c>
      <c r="C34" s="2307" t="s">
        <v>2164</v>
      </c>
      <c r="D34" s="2308" t="s">
        <v>2150</v>
      </c>
      <c r="E34" s="2315" t="s">
        <v>2163</v>
      </c>
      <c r="F34" s="2306">
        <v>224</v>
      </c>
      <c r="G34" s="2306" t="s">
        <v>2136</v>
      </c>
      <c r="H34" s="2311">
        <v>1150.5</v>
      </c>
      <c r="I34" s="2311">
        <f t="shared" si="0"/>
        <v>257712</v>
      </c>
    </row>
    <row r="35" spans="1:9" s="2316" customFormat="1" ht="14.25" customHeight="1" x14ac:dyDescent="0.25">
      <c r="A35" s="2306">
        <v>31</v>
      </c>
      <c r="B35" s="2307">
        <v>45105</v>
      </c>
      <c r="C35" s="2307">
        <v>45105</v>
      </c>
      <c r="D35" s="2308" t="s">
        <v>2165</v>
      </c>
      <c r="E35" s="2315" t="s">
        <v>2166</v>
      </c>
      <c r="F35" s="2306">
        <f>230-10-57-57-3-14-17</f>
        <v>72</v>
      </c>
      <c r="G35" s="2306" t="s">
        <v>2136</v>
      </c>
      <c r="H35" s="2311">
        <v>824.23</v>
      </c>
      <c r="I35" s="2311">
        <f t="shared" si="0"/>
        <v>59344.56</v>
      </c>
    </row>
    <row r="36" spans="1:9" s="2316" customFormat="1" ht="14.25" customHeight="1" x14ac:dyDescent="0.25">
      <c r="A36" s="2306">
        <v>32</v>
      </c>
      <c r="B36" s="2307" t="s">
        <v>2164</v>
      </c>
      <c r="C36" s="2307" t="s">
        <v>2164</v>
      </c>
      <c r="D36" s="2308" t="s">
        <v>2165</v>
      </c>
      <c r="E36" s="2315" t="s">
        <v>2166</v>
      </c>
      <c r="F36" s="2306">
        <v>310</v>
      </c>
      <c r="G36" s="2306" t="s">
        <v>2136</v>
      </c>
      <c r="H36" s="2311">
        <v>1150.5</v>
      </c>
      <c r="I36" s="2311">
        <f t="shared" si="0"/>
        <v>356655</v>
      </c>
    </row>
    <row r="37" spans="1:9" s="2316" customFormat="1" ht="15.75" x14ac:dyDescent="0.25">
      <c r="A37" s="2306">
        <v>33</v>
      </c>
      <c r="B37" s="2307">
        <v>45287</v>
      </c>
      <c r="C37" s="2307">
        <v>45287</v>
      </c>
      <c r="D37" s="2308" t="s">
        <v>2167</v>
      </c>
      <c r="E37" s="2315" t="s">
        <v>2168</v>
      </c>
      <c r="F37" s="2306">
        <f>78-12</f>
        <v>66</v>
      </c>
      <c r="G37" s="2306" t="s">
        <v>2130</v>
      </c>
      <c r="H37" s="2311">
        <v>100.3</v>
      </c>
      <c r="I37" s="2311">
        <f t="shared" si="0"/>
        <v>6619.8</v>
      </c>
    </row>
    <row r="38" spans="1:9" s="2316" customFormat="1" ht="15.75" x14ac:dyDescent="0.25">
      <c r="A38" s="2306">
        <v>34</v>
      </c>
      <c r="B38" s="2307">
        <v>45287</v>
      </c>
      <c r="C38" s="2307">
        <v>45287</v>
      </c>
      <c r="D38" s="2308" t="s">
        <v>2169</v>
      </c>
      <c r="E38" s="2318" t="s">
        <v>2170</v>
      </c>
      <c r="F38" s="2306">
        <f>296-35</f>
        <v>261</v>
      </c>
      <c r="G38" s="2306" t="s">
        <v>2130</v>
      </c>
      <c r="H38" s="2311">
        <v>212.4</v>
      </c>
      <c r="I38" s="2311">
        <f t="shared" si="0"/>
        <v>55436.4</v>
      </c>
    </row>
    <row r="39" spans="1:9" s="2316" customFormat="1" ht="15.75" x14ac:dyDescent="0.25">
      <c r="A39" s="2306">
        <v>35</v>
      </c>
      <c r="B39" s="2307">
        <v>45287</v>
      </c>
      <c r="C39" s="2307">
        <v>45287</v>
      </c>
      <c r="D39" s="2308" t="s">
        <v>2171</v>
      </c>
      <c r="E39" s="2315" t="s">
        <v>2172</v>
      </c>
      <c r="F39" s="2306">
        <f>50-8</f>
        <v>42</v>
      </c>
      <c r="G39" s="2306" t="s">
        <v>2173</v>
      </c>
      <c r="H39" s="2311">
        <v>1239</v>
      </c>
      <c r="I39" s="2311">
        <f t="shared" si="0"/>
        <v>52038</v>
      </c>
    </row>
    <row r="40" spans="1:9" s="2316" customFormat="1" ht="15.75" x14ac:dyDescent="0.25">
      <c r="A40" s="2306">
        <v>36</v>
      </c>
      <c r="B40" s="2307">
        <v>44183</v>
      </c>
      <c r="C40" s="2307">
        <v>44183</v>
      </c>
      <c r="D40" s="2308" t="s">
        <v>2174</v>
      </c>
      <c r="E40" s="2315" t="s">
        <v>2175</v>
      </c>
      <c r="F40" s="2306">
        <f>6750-145-139-189-159-178-150-181-213-224-197-187-189-141-192-226-250-227-280-255-260-303-284-345-120-233-170-285-238-285-305-12-17-23-20-58-52</f>
        <v>18</v>
      </c>
      <c r="G40" s="2306" t="s">
        <v>2136</v>
      </c>
      <c r="H40" s="2311">
        <v>42.244</v>
      </c>
      <c r="I40" s="2311">
        <f t="shared" si="0"/>
        <v>760.39200000000005</v>
      </c>
    </row>
    <row r="41" spans="1:9" s="2316" customFormat="1" ht="14.25" customHeight="1" x14ac:dyDescent="0.25">
      <c r="A41" s="2306">
        <v>37</v>
      </c>
      <c r="B41" s="2307">
        <v>45107</v>
      </c>
      <c r="C41" s="2307">
        <v>45107</v>
      </c>
      <c r="D41" s="2308" t="s">
        <v>2176</v>
      </c>
      <c r="E41" s="2315" t="s">
        <v>2177</v>
      </c>
      <c r="F41" s="2306">
        <f>50-30-1-1-1</f>
        <v>17</v>
      </c>
      <c r="G41" s="2306" t="s">
        <v>2130</v>
      </c>
      <c r="H41" s="2311">
        <v>1642.56</v>
      </c>
      <c r="I41" s="2311">
        <f t="shared" si="0"/>
        <v>27923.52</v>
      </c>
    </row>
    <row r="42" spans="1:9" s="2316" customFormat="1" ht="14.25" customHeight="1" x14ac:dyDescent="0.25">
      <c r="A42" s="2306">
        <v>38</v>
      </c>
      <c r="B42" s="2307">
        <v>45107</v>
      </c>
      <c r="C42" s="2307">
        <v>45107</v>
      </c>
      <c r="D42" s="2308" t="s">
        <v>2176</v>
      </c>
      <c r="E42" s="2315" t="s">
        <v>2178</v>
      </c>
      <c r="F42" s="2319">
        <f>50-10</f>
        <v>40</v>
      </c>
      <c r="G42" s="2306" t="s">
        <v>2130</v>
      </c>
      <c r="H42" s="2320">
        <v>1038.4000000000001</v>
      </c>
      <c r="I42" s="2311">
        <f t="shared" si="0"/>
        <v>41536</v>
      </c>
    </row>
    <row r="43" spans="1:9" s="2316" customFormat="1" ht="15.75" x14ac:dyDescent="0.25">
      <c r="A43" s="2306">
        <v>39</v>
      </c>
      <c r="B43" s="2307">
        <v>44918</v>
      </c>
      <c r="C43" s="2307">
        <v>44918</v>
      </c>
      <c r="D43" s="2308" t="s">
        <v>2176</v>
      </c>
      <c r="E43" s="2315" t="s">
        <v>2178</v>
      </c>
      <c r="F43" s="2319">
        <f>50-2-5-2-2-7-3-5-6</f>
        <v>18</v>
      </c>
      <c r="G43" s="2306" t="s">
        <v>2130</v>
      </c>
      <c r="H43" s="2320">
        <v>466.1</v>
      </c>
      <c r="I43" s="2311">
        <f t="shared" si="0"/>
        <v>8389.8000000000011</v>
      </c>
    </row>
    <row r="44" spans="1:9" s="2322" customFormat="1" x14ac:dyDescent="0.25">
      <c r="A44" s="2321"/>
      <c r="H44" s="2323" t="s">
        <v>2179</v>
      </c>
      <c r="I44" s="2324">
        <f>SUM(I6:I43)</f>
        <v>1363098.0247800001</v>
      </c>
    </row>
    <row r="45" spans="1:9" s="2322" customFormat="1" x14ac:dyDescent="0.25">
      <c r="A45" s="2321"/>
      <c r="H45" s="2325"/>
      <c r="I45" s="2326"/>
    </row>
    <row r="46" spans="1:9" s="2322" customFormat="1" x14ac:dyDescent="0.25">
      <c r="A46" s="2321"/>
      <c r="H46" s="2325"/>
      <c r="I46" s="2326"/>
    </row>
    <row r="47" spans="1:9" s="2322" customFormat="1" x14ac:dyDescent="0.25">
      <c r="A47" s="2321"/>
    </row>
    <row r="48" spans="1:9" x14ac:dyDescent="0.25">
      <c r="A48" s="2945" t="s">
        <v>2180</v>
      </c>
      <c r="B48" s="2945"/>
      <c r="C48" s="2945"/>
      <c r="D48" s="2945"/>
      <c r="E48" s="2945"/>
      <c r="F48" s="2945"/>
      <c r="G48" s="2945"/>
      <c r="H48" s="2945"/>
      <c r="I48" s="2945"/>
    </row>
    <row r="49" spans="1:9" ht="15.75" x14ac:dyDescent="0.25">
      <c r="A49" s="2953" t="s">
        <v>2181</v>
      </c>
      <c r="B49" s="2953"/>
      <c r="C49" s="2953"/>
      <c r="D49" s="2953"/>
      <c r="E49" s="2953"/>
      <c r="F49" s="2953"/>
      <c r="G49" s="2953"/>
      <c r="H49" s="2953"/>
      <c r="I49" s="2953"/>
    </row>
    <row r="50" spans="1:9" ht="15.75" x14ac:dyDescent="0.25">
      <c r="A50" s="2954" t="s">
        <v>2182</v>
      </c>
      <c r="B50" s="2954"/>
      <c r="C50" s="2954"/>
      <c r="D50" s="2954"/>
      <c r="E50" s="2954"/>
      <c r="F50" s="2954"/>
      <c r="G50" s="2954"/>
      <c r="H50" s="2954"/>
      <c r="I50" s="2954"/>
    </row>
    <row r="51" spans="1:9" ht="15.75" x14ac:dyDescent="0.25">
      <c r="A51" s="2954" t="s">
        <v>2183</v>
      </c>
      <c r="B51" s="2954"/>
      <c r="C51" s="2954"/>
      <c r="D51" s="2954"/>
      <c r="E51" s="2954"/>
      <c r="F51" s="2954"/>
      <c r="G51" s="2954"/>
      <c r="H51" s="2954"/>
      <c r="I51" s="2954"/>
    </row>
    <row r="52" spans="1:9" ht="14.25" customHeight="1" x14ac:dyDescent="0.25">
      <c r="A52" s="2327"/>
      <c r="B52" s="2955"/>
      <c r="C52" s="2955"/>
      <c r="D52" s="2955"/>
      <c r="E52" s="2956"/>
      <c r="F52" s="2956"/>
      <c r="G52" s="2328"/>
      <c r="H52" s="2957"/>
      <c r="I52" s="2957"/>
    </row>
    <row r="53" spans="1:9" ht="12" customHeight="1" x14ac:dyDescent="0.25">
      <c r="A53" s="2327"/>
      <c r="B53" s="2951"/>
      <c r="C53" s="2951"/>
      <c r="D53" s="2951"/>
      <c r="E53" s="2951"/>
      <c r="F53" s="2951"/>
      <c r="G53" s="93"/>
      <c r="H53" s="2329"/>
      <c r="I53" s="93"/>
    </row>
    <row r="54" spans="1:9" ht="23.25" customHeight="1" x14ac:dyDescent="0.25">
      <c r="B54" s="2952"/>
      <c r="C54" s="2952"/>
      <c r="D54" s="2952"/>
      <c r="E54" s="2952"/>
      <c r="F54" s="2952"/>
      <c r="G54" s="2330"/>
      <c r="H54" s="2331"/>
      <c r="I54" s="2330"/>
    </row>
    <row r="55" spans="1:9" ht="16.5" customHeight="1" x14ac:dyDescent="0.25"/>
    <row r="56" spans="1:9" ht="11.25" customHeight="1" x14ac:dyDescent="0.25"/>
    <row r="57" spans="1:9" ht="15" customHeight="1" x14ac:dyDescent="0.25"/>
    <row r="58" spans="1:9" ht="15" customHeight="1" x14ac:dyDescent="0.25"/>
    <row r="59" spans="1:9" ht="11.25" customHeight="1" x14ac:dyDescent="0.25"/>
    <row r="60" spans="1:9" ht="11.25" customHeight="1" x14ac:dyDescent="0.25"/>
  </sheetData>
  <mergeCells count="16">
    <mergeCell ref="B53:D53"/>
    <mergeCell ref="E53:F53"/>
    <mergeCell ref="B54:D54"/>
    <mergeCell ref="E54:F54"/>
    <mergeCell ref="A49:I49"/>
    <mergeCell ref="A50:I50"/>
    <mergeCell ref="A51:I51"/>
    <mergeCell ref="B52:D52"/>
    <mergeCell ref="E52:F52"/>
    <mergeCell ref="H52:I52"/>
    <mergeCell ref="A48:I48"/>
    <mergeCell ref="A1:I1"/>
    <mergeCell ref="A2:I2"/>
    <mergeCell ref="A3:I3"/>
    <mergeCell ref="A4:I4"/>
    <mergeCell ref="F5:G5"/>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00"/>
  <sheetViews>
    <sheetView topLeftCell="A132" workbookViewId="0">
      <selection activeCell="A155" sqref="A155:I155"/>
    </sheetView>
  </sheetViews>
  <sheetFormatPr baseColWidth="10" defaultRowHeight="15" x14ac:dyDescent="0.25"/>
  <cols>
    <col min="1" max="1" width="6.28515625" customWidth="1"/>
    <col min="2" max="2" width="14.5703125" customWidth="1"/>
    <col min="3" max="3" width="12.85546875" customWidth="1"/>
    <col min="4" max="4" width="9.7109375" customWidth="1"/>
    <col min="5" max="5" width="30.42578125" customWidth="1"/>
    <col min="6" max="6" width="8.42578125" customWidth="1"/>
    <col min="7" max="7" width="8" customWidth="1"/>
    <col min="8" max="8" width="13.85546875" customWidth="1"/>
    <col min="9" max="9" width="17.28515625" customWidth="1"/>
    <col min="10" max="10" width="12.42578125" bestFit="1" customWidth="1"/>
  </cols>
  <sheetData>
    <row r="2" spans="1:13" s="2322" customFormat="1" x14ac:dyDescent="0.25"/>
    <row r="3" spans="1:13" s="2322" customFormat="1" ht="84" customHeight="1" x14ac:dyDescent="0.25">
      <c r="A3" s="2958" t="s">
        <v>2184</v>
      </c>
      <c r="B3" s="2958"/>
      <c r="C3" s="2958"/>
      <c r="D3" s="2958"/>
      <c r="E3" s="2958"/>
      <c r="F3" s="2958"/>
      <c r="G3" s="2958"/>
      <c r="H3" s="2958"/>
      <c r="I3" s="2958"/>
    </row>
    <row r="4" spans="1:13" s="2322" customFormat="1" ht="15.75" customHeight="1" x14ac:dyDescent="0.3">
      <c r="A4" s="2959" t="s">
        <v>2117</v>
      </c>
      <c r="B4" s="2959"/>
      <c r="C4" s="2959"/>
      <c r="D4" s="2959"/>
      <c r="E4" s="2959"/>
      <c r="F4" s="2959"/>
      <c r="G4" s="2959"/>
      <c r="H4" s="2959"/>
      <c r="I4" s="2959"/>
    </row>
    <row r="5" spans="1:13" s="2322" customFormat="1" ht="12" customHeight="1" x14ac:dyDescent="0.25">
      <c r="A5" s="2960" t="s">
        <v>2185</v>
      </c>
      <c r="B5" s="2960"/>
      <c r="C5" s="2960"/>
      <c r="D5" s="2960"/>
      <c r="E5" s="2960"/>
      <c r="F5" s="2960"/>
      <c r="G5" s="2960"/>
      <c r="H5" s="2960"/>
      <c r="I5" s="2960"/>
    </row>
    <row r="6" spans="1:13" s="2322" customFormat="1" ht="15" customHeight="1" x14ac:dyDescent="0.25">
      <c r="A6" s="2949" t="s">
        <v>2119</v>
      </c>
      <c r="B6" s="2949"/>
      <c r="C6" s="2949"/>
      <c r="D6" s="2949"/>
      <c r="E6" s="2949"/>
      <c r="F6" s="2949"/>
      <c r="G6" s="2949"/>
      <c r="H6" s="2949"/>
      <c r="I6" s="2949"/>
    </row>
    <row r="7" spans="1:13" s="2338" customFormat="1" ht="41.25" customHeight="1" x14ac:dyDescent="0.25">
      <c r="A7" s="2320" t="s">
        <v>2120</v>
      </c>
      <c r="B7" s="2332" t="s">
        <v>2186</v>
      </c>
      <c r="C7" s="2333" t="s">
        <v>2122</v>
      </c>
      <c r="D7" s="2334" t="s">
        <v>2123</v>
      </c>
      <c r="E7" s="2335" t="s">
        <v>2124</v>
      </c>
      <c r="F7" s="2961" t="s">
        <v>2125</v>
      </c>
      <c r="G7" s="2962"/>
      <c r="H7" s="2336" t="s">
        <v>2187</v>
      </c>
      <c r="I7" s="2337" t="s">
        <v>2127</v>
      </c>
    </row>
    <row r="8" spans="1:13" s="2347" customFormat="1" ht="12.75" x14ac:dyDescent="0.2">
      <c r="A8" s="2339">
        <v>1</v>
      </c>
      <c r="B8" s="2340">
        <v>44748</v>
      </c>
      <c r="C8" s="2341">
        <v>44748</v>
      </c>
      <c r="D8" s="2342" t="s">
        <v>2188</v>
      </c>
      <c r="E8" s="2343" t="s">
        <v>2189</v>
      </c>
      <c r="F8" s="2344">
        <f>125-7-5-12-4-26-6-3-2-3-12-1-10-8-6-3-3-10</f>
        <v>4</v>
      </c>
      <c r="G8" s="2344" t="s">
        <v>2130</v>
      </c>
      <c r="H8" s="2345">
        <v>570.53</v>
      </c>
      <c r="I8" s="2346">
        <f t="shared" ref="I8:I15" si="0">+F8*H8</f>
        <v>2282.12</v>
      </c>
    </row>
    <row r="9" spans="1:13" s="2347" customFormat="1" ht="12.75" x14ac:dyDescent="0.2">
      <c r="A9" s="2339">
        <v>2</v>
      </c>
      <c r="B9" s="2340">
        <v>45230</v>
      </c>
      <c r="C9" s="2341">
        <v>45230</v>
      </c>
      <c r="D9" s="2342" t="s">
        <v>2188</v>
      </c>
      <c r="E9" s="2343" t="s">
        <v>2189</v>
      </c>
      <c r="F9" s="2344">
        <v>100</v>
      </c>
      <c r="G9" s="2344" t="s">
        <v>2130</v>
      </c>
      <c r="H9" s="2345">
        <v>642.4982</v>
      </c>
      <c r="I9" s="2346">
        <f t="shared" si="0"/>
        <v>64249.82</v>
      </c>
    </row>
    <row r="10" spans="1:13" s="2338" customFormat="1" ht="12.75" x14ac:dyDescent="0.2">
      <c r="A10" s="2339">
        <v>3</v>
      </c>
      <c r="B10" s="2340">
        <v>44748</v>
      </c>
      <c r="C10" s="2341">
        <v>44748</v>
      </c>
      <c r="D10" s="2342" t="s">
        <v>2188</v>
      </c>
      <c r="E10" s="2343" t="s">
        <v>2190</v>
      </c>
      <c r="F10" s="2344">
        <f>125-12-4-3-12-5</f>
        <v>89</v>
      </c>
      <c r="G10" s="2344" t="s">
        <v>2130</v>
      </c>
      <c r="H10" s="2345">
        <v>608.44344000000001</v>
      </c>
      <c r="I10" s="2346">
        <f t="shared" si="0"/>
        <v>54151.466160000004</v>
      </c>
    </row>
    <row r="11" spans="1:13" s="2338" customFormat="1" ht="12.75" x14ac:dyDescent="0.2">
      <c r="A11" s="2339">
        <v>4</v>
      </c>
      <c r="B11" s="2340">
        <v>45230</v>
      </c>
      <c r="C11" s="2341">
        <v>45230</v>
      </c>
      <c r="D11" s="2342" t="s">
        <v>2188</v>
      </c>
      <c r="E11" s="2343" t="s">
        <v>2190</v>
      </c>
      <c r="F11" s="2344">
        <v>100</v>
      </c>
      <c r="G11" s="2344" t="s">
        <v>2130</v>
      </c>
      <c r="H11" s="2345">
        <v>820.69</v>
      </c>
      <c r="I11" s="2346">
        <f t="shared" si="0"/>
        <v>82069</v>
      </c>
      <c r="K11" s="2347"/>
    </row>
    <row r="12" spans="1:13" s="2348" customFormat="1" ht="12.75" x14ac:dyDescent="0.2">
      <c r="A12" s="2339">
        <v>5</v>
      </c>
      <c r="B12" s="2340">
        <v>44166</v>
      </c>
      <c r="C12" s="2341">
        <v>44166</v>
      </c>
      <c r="D12" s="2342" t="s">
        <v>2191</v>
      </c>
      <c r="E12" s="2343" t="s">
        <v>2192</v>
      </c>
      <c r="F12" s="2344">
        <v>50</v>
      </c>
      <c r="G12" s="2344" t="s">
        <v>2130</v>
      </c>
      <c r="H12" s="2345">
        <v>115.64</v>
      </c>
      <c r="I12" s="2346">
        <f t="shared" si="0"/>
        <v>5782</v>
      </c>
    </row>
    <row r="13" spans="1:13" s="2348" customFormat="1" ht="12.75" x14ac:dyDescent="0.2">
      <c r="A13" s="2339">
        <v>6</v>
      </c>
      <c r="B13" s="2340">
        <v>45230</v>
      </c>
      <c r="C13" s="2341">
        <v>45230</v>
      </c>
      <c r="D13" s="2342" t="s">
        <v>2193</v>
      </c>
      <c r="E13" s="2343" t="s">
        <v>2194</v>
      </c>
      <c r="F13" s="2344">
        <f>50-7</f>
        <v>43</v>
      </c>
      <c r="G13" s="2344" t="s">
        <v>2130</v>
      </c>
      <c r="H13" s="2345">
        <v>805.50340000000006</v>
      </c>
      <c r="I13" s="2346">
        <f t="shared" si="0"/>
        <v>34636.646200000003</v>
      </c>
      <c r="K13" s="2347"/>
    </row>
    <row r="14" spans="1:13" s="2348" customFormat="1" ht="12.75" x14ac:dyDescent="0.2">
      <c r="A14" s="2339">
        <v>7</v>
      </c>
      <c r="B14" s="2340">
        <v>45230</v>
      </c>
      <c r="C14" s="2341">
        <v>45230</v>
      </c>
      <c r="D14" s="2342" t="s">
        <v>2195</v>
      </c>
      <c r="E14" s="2343" t="s">
        <v>2196</v>
      </c>
      <c r="F14" s="2344">
        <f>350-38-17-24</f>
        <v>271</v>
      </c>
      <c r="G14" s="2344" t="s">
        <v>2130</v>
      </c>
      <c r="H14" s="2345">
        <v>42.951999999999998</v>
      </c>
      <c r="I14" s="2346">
        <f t="shared" si="0"/>
        <v>11639.992</v>
      </c>
      <c r="J14" s="2349"/>
      <c r="K14" s="2349"/>
      <c r="L14" s="2349"/>
      <c r="M14" s="2349"/>
    </row>
    <row r="15" spans="1:13" s="2347" customFormat="1" ht="12.75" x14ac:dyDescent="0.2">
      <c r="A15" s="2339">
        <v>8</v>
      </c>
      <c r="B15" s="2340">
        <v>44796</v>
      </c>
      <c r="C15" s="2341">
        <v>44796</v>
      </c>
      <c r="D15" s="2342" t="s">
        <v>2197</v>
      </c>
      <c r="E15" s="2343" t="s">
        <v>2198</v>
      </c>
      <c r="F15" s="2344">
        <f>398-60-40-10-10-47-10-45-20-10</f>
        <v>146</v>
      </c>
      <c r="G15" s="2344" t="s">
        <v>2130</v>
      </c>
      <c r="H15" s="2345">
        <v>413</v>
      </c>
      <c r="I15" s="2346">
        <f t="shared" si="0"/>
        <v>60298</v>
      </c>
    </row>
    <row r="16" spans="1:13" s="2347" customFormat="1" ht="12.75" x14ac:dyDescent="0.2">
      <c r="A16" s="2339">
        <v>9</v>
      </c>
      <c r="B16" s="2340">
        <v>44753</v>
      </c>
      <c r="C16" s="2341">
        <v>44753</v>
      </c>
      <c r="D16" s="2342" t="s">
        <v>2199</v>
      </c>
      <c r="E16" s="2343" t="s">
        <v>2200</v>
      </c>
      <c r="F16" s="2344">
        <f>200-12-16-22-27-1-14-32</f>
        <v>76</v>
      </c>
      <c r="G16" s="2344" t="s">
        <v>2130</v>
      </c>
      <c r="H16" s="2345">
        <v>109.69</v>
      </c>
      <c r="I16" s="2346">
        <f>F16*H16</f>
        <v>8336.44</v>
      </c>
    </row>
    <row r="17" spans="1:11" s="2347" customFormat="1" ht="12.75" x14ac:dyDescent="0.2">
      <c r="A17" s="2339">
        <v>10</v>
      </c>
      <c r="B17" s="2340">
        <v>45230</v>
      </c>
      <c r="C17" s="2341">
        <v>45230</v>
      </c>
      <c r="D17" s="2342" t="s">
        <v>2199</v>
      </c>
      <c r="E17" s="2343" t="s">
        <v>2200</v>
      </c>
      <c r="F17" s="2344">
        <v>275</v>
      </c>
      <c r="G17" s="2344" t="s">
        <v>2130</v>
      </c>
      <c r="H17" s="2345">
        <v>240.602</v>
      </c>
      <c r="I17" s="2346">
        <f>F17*H17</f>
        <v>66165.55</v>
      </c>
    </row>
    <row r="18" spans="1:11" s="2347" customFormat="1" ht="12.75" x14ac:dyDescent="0.2">
      <c r="A18" s="2339">
        <v>11</v>
      </c>
      <c r="B18" s="2340">
        <v>45230</v>
      </c>
      <c r="C18" s="2341">
        <v>45230</v>
      </c>
      <c r="D18" s="2342" t="s">
        <v>2201</v>
      </c>
      <c r="E18" s="2343" t="s">
        <v>2202</v>
      </c>
      <c r="F18" s="2344">
        <f>4800-242-33-43</f>
        <v>4482</v>
      </c>
      <c r="G18" s="2344" t="s">
        <v>2130</v>
      </c>
      <c r="H18" s="2345">
        <v>11.829166000000001</v>
      </c>
      <c r="I18" s="2346">
        <f>F18*H18</f>
        <v>53018.322012000004</v>
      </c>
    </row>
    <row r="19" spans="1:11" s="2347" customFormat="1" ht="12.75" x14ac:dyDescent="0.2">
      <c r="A19" s="2339">
        <v>12</v>
      </c>
      <c r="B19" s="2340">
        <v>45230</v>
      </c>
      <c r="C19" s="2341">
        <v>45230</v>
      </c>
      <c r="D19" s="2342" t="s">
        <v>2203</v>
      </c>
      <c r="E19" s="2343" t="s">
        <v>2204</v>
      </c>
      <c r="F19" s="2344">
        <f>1200-2-11</f>
        <v>1187</v>
      </c>
      <c r="G19" s="2344" t="s">
        <v>2130</v>
      </c>
      <c r="H19" s="2345">
        <v>14.4998416666</v>
      </c>
      <c r="I19" s="2346">
        <f>F19*H19</f>
        <v>17211.3120582542</v>
      </c>
    </row>
    <row r="20" spans="1:11" s="2347" customFormat="1" ht="12.75" x14ac:dyDescent="0.2">
      <c r="A20" s="2339">
        <v>13</v>
      </c>
      <c r="B20" s="2340">
        <v>44748</v>
      </c>
      <c r="C20" s="2341">
        <v>44748</v>
      </c>
      <c r="D20" s="2342" t="s">
        <v>2205</v>
      </c>
      <c r="E20" s="2343" t="s">
        <v>2206</v>
      </c>
      <c r="F20" s="2344">
        <f>75-1-2-5-5-9-3-5-5</f>
        <v>40</v>
      </c>
      <c r="G20" s="2344" t="s">
        <v>2130</v>
      </c>
      <c r="H20" s="2350">
        <v>33.630000000000003</v>
      </c>
      <c r="I20" s="2346">
        <f t="shared" ref="I20:I64" si="1">+F20*H20</f>
        <v>1345.2</v>
      </c>
    </row>
    <row r="21" spans="1:11" s="2347" customFormat="1" ht="12.75" x14ac:dyDescent="0.2">
      <c r="A21" s="2339">
        <v>14</v>
      </c>
      <c r="B21" s="2340">
        <v>45133</v>
      </c>
      <c r="C21" s="2341">
        <v>45133</v>
      </c>
      <c r="D21" s="2342" t="s">
        <v>2207</v>
      </c>
      <c r="E21" s="2343" t="s">
        <v>2208</v>
      </c>
      <c r="F21" s="2344">
        <f>15-2-2</f>
        <v>11</v>
      </c>
      <c r="G21" s="2344" t="s">
        <v>2130</v>
      </c>
      <c r="H21" s="2350">
        <v>11657.22</v>
      </c>
      <c r="I21" s="2346">
        <f t="shared" si="1"/>
        <v>128229.42</v>
      </c>
    </row>
    <row r="22" spans="1:11" s="2347" customFormat="1" ht="12.75" x14ac:dyDescent="0.2">
      <c r="A22" s="2339">
        <v>15</v>
      </c>
      <c r="B22" s="2340">
        <v>44748</v>
      </c>
      <c r="C22" s="2341">
        <v>44748</v>
      </c>
      <c r="D22" s="2351" t="s">
        <v>2209</v>
      </c>
      <c r="E22" s="2343" t="s">
        <v>2210</v>
      </c>
      <c r="F22" s="2344">
        <f>119-4-4-14-12-14-5-1</f>
        <v>65</v>
      </c>
      <c r="G22" s="2344" t="s">
        <v>2130</v>
      </c>
      <c r="H22" s="2345">
        <v>57.23</v>
      </c>
      <c r="I22" s="2346">
        <f t="shared" si="1"/>
        <v>3719.95</v>
      </c>
    </row>
    <row r="23" spans="1:11" s="2347" customFormat="1" ht="12.75" x14ac:dyDescent="0.2">
      <c r="A23" s="2339">
        <v>16</v>
      </c>
      <c r="B23" s="2340">
        <v>45230</v>
      </c>
      <c r="C23" s="2341">
        <v>45230</v>
      </c>
      <c r="D23" s="2351" t="s">
        <v>2209</v>
      </c>
      <c r="E23" s="2343" t="s">
        <v>2210</v>
      </c>
      <c r="F23" s="2344">
        <v>200</v>
      </c>
      <c r="G23" s="2344" t="s">
        <v>2130</v>
      </c>
      <c r="H23" s="2345">
        <v>76.11</v>
      </c>
      <c r="I23" s="2346">
        <f t="shared" si="1"/>
        <v>15222</v>
      </c>
    </row>
    <row r="24" spans="1:11" s="2347" customFormat="1" ht="12.75" x14ac:dyDescent="0.2">
      <c r="A24" s="2339">
        <v>17</v>
      </c>
      <c r="B24" s="2340">
        <v>44753</v>
      </c>
      <c r="C24" s="2341">
        <v>44753</v>
      </c>
      <c r="D24" s="2351" t="s">
        <v>2209</v>
      </c>
      <c r="E24" s="2343" t="s">
        <v>2211</v>
      </c>
      <c r="F24" s="2344">
        <f>155-7-1-16-10-12-19</f>
        <v>90</v>
      </c>
      <c r="G24" s="2344" t="s">
        <v>2130</v>
      </c>
      <c r="H24" s="2345">
        <v>64.900000000000006</v>
      </c>
      <c r="I24" s="2346">
        <f t="shared" si="1"/>
        <v>5841.0000000000009</v>
      </c>
    </row>
    <row r="25" spans="1:11" s="2347" customFormat="1" ht="12.75" x14ac:dyDescent="0.2">
      <c r="A25" s="2339">
        <v>18</v>
      </c>
      <c r="B25" s="2340">
        <v>45230</v>
      </c>
      <c r="C25" s="2341">
        <v>45230</v>
      </c>
      <c r="D25" s="2351" t="s">
        <v>2209</v>
      </c>
      <c r="E25" s="2343" t="s">
        <v>2211</v>
      </c>
      <c r="F25" s="2344">
        <v>120</v>
      </c>
      <c r="G25" s="2344" t="s">
        <v>2130</v>
      </c>
      <c r="H25" s="2345">
        <v>120.95</v>
      </c>
      <c r="I25" s="2346">
        <f t="shared" si="1"/>
        <v>14514</v>
      </c>
    </row>
    <row r="26" spans="1:11" s="2347" customFormat="1" ht="12.75" x14ac:dyDescent="0.2">
      <c r="A26" s="2339">
        <v>19</v>
      </c>
      <c r="B26" s="2340">
        <v>45230</v>
      </c>
      <c r="C26" s="2341">
        <v>45230</v>
      </c>
      <c r="D26" s="2342" t="s">
        <v>2212</v>
      </c>
      <c r="E26" s="2343" t="s">
        <v>2213</v>
      </c>
      <c r="F26" s="2344">
        <f>200-103-5-36</f>
        <v>56</v>
      </c>
      <c r="G26" s="2344" t="s">
        <v>2130</v>
      </c>
      <c r="H26" s="2345">
        <v>78.765000000000001</v>
      </c>
      <c r="I26" s="2346">
        <f t="shared" si="1"/>
        <v>4410.84</v>
      </c>
    </row>
    <row r="27" spans="1:11" s="2347" customFormat="1" ht="12.75" x14ac:dyDescent="0.2">
      <c r="A27" s="2339">
        <v>20</v>
      </c>
      <c r="B27" s="2340">
        <v>44551</v>
      </c>
      <c r="C27" s="2341">
        <v>44551</v>
      </c>
      <c r="D27" s="2342" t="s">
        <v>2214</v>
      </c>
      <c r="E27" s="2343" t="s">
        <v>2215</v>
      </c>
      <c r="F27" s="2344">
        <f>100-8-4-15-2-2-6-5</f>
        <v>58</v>
      </c>
      <c r="G27" s="2344" t="s">
        <v>2216</v>
      </c>
      <c r="H27" s="2352">
        <v>74.34</v>
      </c>
      <c r="I27" s="2346">
        <f t="shared" si="1"/>
        <v>4311.72</v>
      </c>
    </row>
    <row r="28" spans="1:11" s="2348" customFormat="1" ht="12.75" x14ac:dyDescent="0.2">
      <c r="A28" s="2339">
        <v>21</v>
      </c>
      <c r="B28" s="2340">
        <v>44753</v>
      </c>
      <c r="C28" s="2341">
        <v>44753</v>
      </c>
      <c r="D28" s="2342" t="s">
        <v>2214</v>
      </c>
      <c r="E28" s="2343" t="s">
        <v>2215</v>
      </c>
      <c r="F28" s="2344">
        <v>50</v>
      </c>
      <c r="G28" s="2344" t="s">
        <v>2216</v>
      </c>
      <c r="H28" s="2352">
        <v>44.073</v>
      </c>
      <c r="I28" s="2346">
        <f t="shared" si="1"/>
        <v>2203.65</v>
      </c>
    </row>
    <row r="29" spans="1:11" s="2347" customFormat="1" ht="12.75" x14ac:dyDescent="0.2">
      <c r="A29" s="2339">
        <v>22</v>
      </c>
      <c r="B29" s="2340">
        <v>44166</v>
      </c>
      <c r="C29" s="2341">
        <v>44166</v>
      </c>
      <c r="D29" s="2342" t="s">
        <v>2217</v>
      </c>
      <c r="E29" s="2343" t="s">
        <v>2218</v>
      </c>
      <c r="F29" s="2344">
        <f>184-15-25</f>
        <v>144</v>
      </c>
      <c r="G29" s="2344" t="s">
        <v>2216</v>
      </c>
      <c r="H29" s="2352">
        <v>130.08320000000001</v>
      </c>
      <c r="I29" s="2346">
        <f t="shared" si="1"/>
        <v>18731.980800000001</v>
      </c>
    </row>
    <row r="30" spans="1:11" s="2338" customFormat="1" ht="12.75" x14ac:dyDescent="0.2">
      <c r="A30" s="2339">
        <v>23</v>
      </c>
      <c r="B30" s="2340">
        <v>44748</v>
      </c>
      <c r="C30" s="2341">
        <v>44748</v>
      </c>
      <c r="D30" s="2342" t="s">
        <v>2217</v>
      </c>
      <c r="E30" s="2343" t="s">
        <v>2218</v>
      </c>
      <c r="F30" s="2344">
        <v>225</v>
      </c>
      <c r="G30" s="2344" t="s">
        <v>2216</v>
      </c>
      <c r="H30" s="2345">
        <v>14.75</v>
      </c>
      <c r="I30" s="2346">
        <f t="shared" si="1"/>
        <v>3318.75</v>
      </c>
    </row>
    <row r="31" spans="1:11" s="2338" customFormat="1" ht="12.75" x14ac:dyDescent="0.2">
      <c r="A31" s="2339">
        <v>24</v>
      </c>
      <c r="B31" s="2340">
        <v>45230</v>
      </c>
      <c r="C31" s="2341">
        <v>45230</v>
      </c>
      <c r="D31" s="2342" t="s">
        <v>2217</v>
      </c>
      <c r="E31" s="2343" t="s">
        <v>2218</v>
      </c>
      <c r="F31" s="2344">
        <v>225</v>
      </c>
      <c r="G31" s="2344" t="s">
        <v>2216</v>
      </c>
      <c r="H31" s="2345">
        <v>20.532</v>
      </c>
      <c r="I31" s="2346">
        <f t="shared" si="1"/>
        <v>4619.7</v>
      </c>
      <c r="K31" s="2347"/>
    </row>
    <row r="32" spans="1:11" s="2347" customFormat="1" ht="12.75" x14ac:dyDescent="0.2">
      <c r="A32" s="2339">
        <v>25</v>
      </c>
      <c r="B32" s="2340">
        <v>43826</v>
      </c>
      <c r="C32" s="2341">
        <v>43826</v>
      </c>
      <c r="D32" s="2342" t="s">
        <v>2219</v>
      </c>
      <c r="E32" s="2343" t="s">
        <v>2220</v>
      </c>
      <c r="F32" s="2344">
        <f>1179-36-1-25-18-30-73-6-11</f>
        <v>979</v>
      </c>
      <c r="G32" s="2344" t="s">
        <v>2216</v>
      </c>
      <c r="H32" s="2345">
        <v>11.21</v>
      </c>
      <c r="I32" s="2346">
        <f t="shared" si="1"/>
        <v>10974.59</v>
      </c>
    </row>
    <row r="33" spans="1:11" s="2347" customFormat="1" ht="12.75" x14ac:dyDescent="0.2">
      <c r="A33" s="2339">
        <v>26</v>
      </c>
      <c r="B33" s="2340">
        <v>43826</v>
      </c>
      <c r="C33" s="2341">
        <v>43826</v>
      </c>
      <c r="D33" s="2342" t="s">
        <v>2221</v>
      </c>
      <c r="E33" s="2343" t="s">
        <v>2222</v>
      </c>
      <c r="F33" s="2344">
        <f>386-18-5-18-23-46-26-4-8</f>
        <v>238</v>
      </c>
      <c r="G33" s="2344" t="s">
        <v>2216</v>
      </c>
      <c r="H33" s="2345">
        <v>31.329000000000001</v>
      </c>
      <c r="I33" s="2346">
        <f t="shared" si="1"/>
        <v>7456.3020000000006</v>
      </c>
    </row>
    <row r="34" spans="1:11" s="2347" customFormat="1" ht="12.75" x14ac:dyDescent="0.2">
      <c r="A34" s="2339">
        <v>27</v>
      </c>
      <c r="B34" s="2340">
        <v>44748</v>
      </c>
      <c r="C34" s="2341">
        <v>44748</v>
      </c>
      <c r="D34" s="2342" t="s">
        <v>2223</v>
      </c>
      <c r="E34" s="2343" t="s">
        <v>2224</v>
      </c>
      <c r="F34" s="2344">
        <f>156-2-4-14-6-16-5</f>
        <v>109</v>
      </c>
      <c r="G34" s="2344" t="s">
        <v>2216</v>
      </c>
      <c r="H34" s="2345">
        <v>34.101999999999997</v>
      </c>
      <c r="I34" s="2346">
        <f t="shared" si="1"/>
        <v>3717.1179999999995</v>
      </c>
    </row>
    <row r="35" spans="1:11" s="2347" customFormat="1" ht="12.75" x14ac:dyDescent="0.2">
      <c r="A35" s="2339">
        <v>28</v>
      </c>
      <c r="B35" s="2340">
        <v>45230</v>
      </c>
      <c r="C35" s="2341">
        <v>45230</v>
      </c>
      <c r="D35" s="2342" t="s">
        <v>2223</v>
      </c>
      <c r="E35" s="2343" t="s">
        <v>2224</v>
      </c>
      <c r="F35" s="2344">
        <v>250</v>
      </c>
      <c r="G35" s="2344" t="s">
        <v>2216</v>
      </c>
      <c r="H35" s="2345">
        <v>101.952</v>
      </c>
      <c r="I35" s="2346">
        <f t="shared" si="1"/>
        <v>25488</v>
      </c>
    </row>
    <row r="36" spans="1:11" s="2347" customFormat="1" ht="12.75" x14ac:dyDescent="0.2">
      <c r="A36" s="2339">
        <v>29</v>
      </c>
      <c r="B36" s="2340">
        <v>43826</v>
      </c>
      <c r="C36" s="2341">
        <v>43826</v>
      </c>
      <c r="D36" s="2342" t="s">
        <v>2225</v>
      </c>
      <c r="E36" s="2343" t="s">
        <v>2226</v>
      </c>
      <c r="F36" s="2344">
        <f>196-1-8-12-2-6-4-1</f>
        <v>162</v>
      </c>
      <c r="G36" s="2344" t="s">
        <v>2216</v>
      </c>
      <c r="H36" s="2345">
        <v>277.3</v>
      </c>
      <c r="I36" s="2346">
        <f t="shared" si="1"/>
        <v>44922.6</v>
      </c>
    </row>
    <row r="37" spans="1:11" s="2347" customFormat="1" ht="12.75" x14ac:dyDescent="0.2">
      <c r="A37" s="2339">
        <v>30</v>
      </c>
      <c r="B37" s="2340">
        <v>44166</v>
      </c>
      <c r="C37" s="2341">
        <v>44166</v>
      </c>
      <c r="D37" s="2342" t="s">
        <v>2227</v>
      </c>
      <c r="E37" s="2343" t="s">
        <v>2228</v>
      </c>
      <c r="F37" s="2344">
        <f>250-1-2-9-3-5-8-2-2-9-2-5-10-10-5-25-10-9-4-6-1</f>
        <v>122</v>
      </c>
      <c r="G37" s="2344" t="s">
        <v>2216</v>
      </c>
      <c r="H37" s="2345">
        <v>141.6</v>
      </c>
      <c r="I37" s="2346">
        <f t="shared" si="1"/>
        <v>17275.2</v>
      </c>
    </row>
    <row r="38" spans="1:11" s="2338" customFormat="1" ht="12.75" x14ac:dyDescent="0.2">
      <c r="A38" s="2339">
        <v>31</v>
      </c>
      <c r="B38" s="2340">
        <v>44748</v>
      </c>
      <c r="C38" s="2341">
        <v>44748</v>
      </c>
      <c r="D38" s="2342" t="s">
        <v>2227</v>
      </c>
      <c r="E38" s="2343" t="s">
        <v>2228</v>
      </c>
      <c r="F38" s="2344">
        <v>250</v>
      </c>
      <c r="G38" s="2344" t="s">
        <v>2216</v>
      </c>
      <c r="H38" s="2345">
        <v>160.36199999999999</v>
      </c>
      <c r="I38" s="2346">
        <f t="shared" si="1"/>
        <v>40090.5</v>
      </c>
    </row>
    <row r="39" spans="1:11" s="2338" customFormat="1" ht="12.75" x14ac:dyDescent="0.2">
      <c r="A39" s="2339">
        <v>32</v>
      </c>
      <c r="B39" s="2340">
        <v>45230</v>
      </c>
      <c r="C39" s="2341">
        <v>45230</v>
      </c>
      <c r="D39" s="2342" t="s">
        <v>2227</v>
      </c>
      <c r="E39" s="2343" t="s">
        <v>2228</v>
      </c>
      <c r="F39" s="2344">
        <v>250</v>
      </c>
      <c r="G39" s="2344" t="s">
        <v>2216</v>
      </c>
      <c r="H39" s="2345">
        <v>168.50399999999999</v>
      </c>
      <c r="I39" s="2346">
        <f t="shared" si="1"/>
        <v>42126</v>
      </c>
      <c r="K39" s="2347"/>
    </row>
    <row r="40" spans="1:11" s="2347" customFormat="1" ht="12.75" x14ac:dyDescent="0.2">
      <c r="A40" s="2344">
        <v>33</v>
      </c>
      <c r="B40" s="2341">
        <v>43685</v>
      </c>
      <c r="C40" s="2341">
        <v>43685</v>
      </c>
      <c r="D40" s="2342" t="s">
        <v>2229</v>
      </c>
      <c r="E40" s="2343" t="s">
        <v>2230</v>
      </c>
      <c r="F40" s="2344">
        <f>117-4-2-1-3-1-6-1-2-1-1-1-1-5-1-1-1-3-2-6-2-1-2</f>
        <v>69</v>
      </c>
      <c r="G40" s="2344" t="s">
        <v>2130</v>
      </c>
      <c r="H40" s="2345">
        <v>259.60000000000002</v>
      </c>
      <c r="I40" s="2346">
        <f t="shared" si="1"/>
        <v>17912.400000000001</v>
      </c>
    </row>
    <row r="41" spans="1:11" s="2348" customFormat="1" ht="12.75" x14ac:dyDescent="0.2">
      <c r="A41" s="2339">
        <v>34</v>
      </c>
      <c r="B41" s="2340">
        <v>44748</v>
      </c>
      <c r="C41" s="2341">
        <v>44748</v>
      </c>
      <c r="D41" s="2342" t="s">
        <v>2229</v>
      </c>
      <c r="E41" s="2343" t="s">
        <v>2230</v>
      </c>
      <c r="F41" s="2344">
        <v>100</v>
      </c>
      <c r="G41" s="2344" t="s">
        <v>2130</v>
      </c>
      <c r="H41" s="2345">
        <v>130.38999999999999</v>
      </c>
      <c r="I41" s="2346">
        <f t="shared" si="1"/>
        <v>13038.999999999998</v>
      </c>
    </row>
    <row r="42" spans="1:11" s="2347" customFormat="1" ht="12.75" x14ac:dyDescent="0.2">
      <c r="A42" s="2339">
        <v>36</v>
      </c>
      <c r="B42" s="2340">
        <v>44897</v>
      </c>
      <c r="C42" s="2341">
        <v>44897</v>
      </c>
      <c r="D42" s="2342" t="s">
        <v>2231</v>
      </c>
      <c r="E42" s="2343" t="s">
        <v>2232</v>
      </c>
      <c r="F42" s="2344">
        <f>675-13-42-20-30-21-21-14-2-14-18-20-20-8-37</f>
        <v>395</v>
      </c>
      <c r="G42" s="2344" t="s">
        <v>2216</v>
      </c>
      <c r="H42" s="2352">
        <v>490.29</v>
      </c>
      <c r="I42" s="2346">
        <f t="shared" si="1"/>
        <v>193664.55000000002</v>
      </c>
    </row>
    <row r="43" spans="1:11" s="2347" customFormat="1" ht="12.75" x14ac:dyDescent="0.2">
      <c r="A43" s="2339">
        <v>37</v>
      </c>
      <c r="B43" s="2340">
        <v>45230</v>
      </c>
      <c r="C43" s="2341">
        <v>45230</v>
      </c>
      <c r="D43" s="2342" t="s">
        <v>2231</v>
      </c>
      <c r="E43" s="2343" t="s">
        <v>2232</v>
      </c>
      <c r="F43" s="2344">
        <v>100</v>
      </c>
      <c r="G43" s="2344" t="s">
        <v>2216</v>
      </c>
      <c r="H43" s="2352">
        <v>470.23</v>
      </c>
      <c r="I43" s="2346">
        <f t="shared" si="1"/>
        <v>47023</v>
      </c>
    </row>
    <row r="44" spans="1:11" s="2347" customFormat="1" ht="12.75" x14ac:dyDescent="0.2">
      <c r="A44" s="2339">
        <v>38</v>
      </c>
      <c r="B44" s="2340">
        <v>44897</v>
      </c>
      <c r="C44" s="2341">
        <v>44897</v>
      </c>
      <c r="D44" s="2342" t="s">
        <v>2233</v>
      </c>
      <c r="E44" s="2343" t="s">
        <v>2234</v>
      </c>
      <c r="F44" s="2344">
        <f>100-2-9-2-2-2-3-2-1-2-2-1-2</f>
        <v>70</v>
      </c>
      <c r="G44" s="2344" t="s">
        <v>2216</v>
      </c>
      <c r="H44" s="2352">
        <v>706.23</v>
      </c>
      <c r="I44" s="2346">
        <f t="shared" si="1"/>
        <v>49436.1</v>
      </c>
    </row>
    <row r="45" spans="1:11" s="2347" customFormat="1" ht="12.75" x14ac:dyDescent="0.2">
      <c r="A45" s="2339">
        <v>39</v>
      </c>
      <c r="B45" s="2340">
        <v>45230</v>
      </c>
      <c r="C45" s="2341">
        <v>45230</v>
      </c>
      <c r="D45" s="2342" t="s">
        <v>2233</v>
      </c>
      <c r="E45" s="2343" t="s">
        <v>2234</v>
      </c>
      <c r="F45" s="2344">
        <v>50</v>
      </c>
      <c r="G45" s="2344" t="s">
        <v>2216</v>
      </c>
      <c r="H45" s="2352">
        <v>685.49739999999997</v>
      </c>
      <c r="I45" s="2346">
        <f t="shared" si="1"/>
        <v>34274.869999999995</v>
      </c>
    </row>
    <row r="46" spans="1:11" s="2348" customFormat="1" ht="12.75" x14ac:dyDescent="0.2">
      <c r="A46" s="2339">
        <v>40</v>
      </c>
      <c r="B46" s="2340">
        <v>44897</v>
      </c>
      <c r="C46" s="2341">
        <v>44897</v>
      </c>
      <c r="D46" s="2342" t="s">
        <v>2235</v>
      </c>
      <c r="E46" s="2343" t="s">
        <v>2236</v>
      </c>
      <c r="F46" s="2344">
        <f>1150-200</f>
        <v>950</v>
      </c>
      <c r="G46" s="2344" t="s">
        <v>2130</v>
      </c>
      <c r="H46" s="2352">
        <v>156.70400000000001</v>
      </c>
      <c r="I46" s="2346">
        <f t="shared" si="1"/>
        <v>148868.80000000002</v>
      </c>
    </row>
    <row r="47" spans="1:11" s="2348" customFormat="1" ht="12.75" x14ac:dyDescent="0.2">
      <c r="A47" s="2339">
        <v>41</v>
      </c>
      <c r="B47" s="2340">
        <v>44897</v>
      </c>
      <c r="C47" s="2341">
        <v>44897</v>
      </c>
      <c r="D47" s="2342" t="s">
        <v>2235</v>
      </c>
      <c r="E47" s="2343" t="s">
        <v>2237</v>
      </c>
      <c r="F47" s="2344">
        <f>1150-200</f>
        <v>950</v>
      </c>
      <c r="G47" s="2344" t="s">
        <v>2130</v>
      </c>
      <c r="H47" s="2352">
        <v>156.70400000000001</v>
      </c>
      <c r="I47" s="2346">
        <f t="shared" si="1"/>
        <v>148868.80000000002</v>
      </c>
    </row>
    <row r="48" spans="1:11" s="2347" customFormat="1" ht="12.75" x14ac:dyDescent="0.2">
      <c r="A48" s="2339">
        <v>42</v>
      </c>
      <c r="B48" s="2340">
        <v>45230</v>
      </c>
      <c r="C48" s="2341">
        <v>45230</v>
      </c>
      <c r="D48" s="2342" t="s">
        <v>2238</v>
      </c>
      <c r="E48" s="2343" t="s">
        <v>2239</v>
      </c>
      <c r="F48" s="2353">
        <f>100-1-2-10</f>
        <v>87</v>
      </c>
      <c r="G48" s="2353" t="s">
        <v>2216</v>
      </c>
      <c r="H48" s="2354">
        <v>267.86</v>
      </c>
      <c r="I48" s="2346">
        <f t="shared" si="1"/>
        <v>23303.82</v>
      </c>
    </row>
    <row r="49" spans="1:11" s="2347" customFormat="1" ht="12.75" x14ac:dyDescent="0.2">
      <c r="A49" s="2339">
        <v>43</v>
      </c>
      <c r="B49" s="2355">
        <v>44551</v>
      </c>
      <c r="C49" s="2356">
        <v>44551</v>
      </c>
      <c r="D49" s="2342" t="s">
        <v>2240</v>
      </c>
      <c r="E49" s="2357" t="s">
        <v>2241</v>
      </c>
      <c r="F49" s="2353">
        <f>208-2-7-96-15-73</f>
        <v>15</v>
      </c>
      <c r="G49" s="2353" t="s">
        <v>2216</v>
      </c>
      <c r="H49" s="2354">
        <v>67.260000000000005</v>
      </c>
      <c r="I49" s="2358">
        <f t="shared" si="1"/>
        <v>1008.9000000000001</v>
      </c>
    </row>
    <row r="50" spans="1:11" s="2348" customFormat="1" ht="12.75" x14ac:dyDescent="0.2">
      <c r="A50" s="2339">
        <v>44</v>
      </c>
      <c r="B50" s="2355">
        <v>44748</v>
      </c>
      <c r="C50" s="2356">
        <v>44749</v>
      </c>
      <c r="D50" s="2342" t="s">
        <v>2240</v>
      </c>
      <c r="E50" s="2357" t="s">
        <v>2241</v>
      </c>
      <c r="F50" s="2353">
        <v>300</v>
      </c>
      <c r="G50" s="2353" t="s">
        <v>2216</v>
      </c>
      <c r="H50" s="2354">
        <v>44.25</v>
      </c>
      <c r="I50" s="2358">
        <f t="shared" si="1"/>
        <v>13275</v>
      </c>
    </row>
    <row r="51" spans="1:11" s="2348" customFormat="1" ht="12.75" x14ac:dyDescent="0.2">
      <c r="A51" s="2339">
        <v>45</v>
      </c>
      <c r="B51" s="2340">
        <v>45230</v>
      </c>
      <c r="C51" s="2341">
        <v>45230</v>
      </c>
      <c r="D51" s="2342" t="s">
        <v>2240</v>
      </c>
      <c r="E51" s="2357" t="s">
        <v>2241</v>
      </c>
      <c r="F51" s="2353">
        <v>500</v>
      </c>
      <c r="G51" s="2353" t="s">
        <v>2216</v>
      </c>
      <c r="H51" s="2354">
        <v>65.489999999999995</v>
      </c>
      <c r="I51" s="2358">
        <f t="shared" si="1"/>
        <v>32744.999999999996</v>
      </c>
      <c r="K51" s="2347"/>
    </row>
    <row r="52" spans="1:11" s="2347" customFormat="1" ht="12.75" x14ac:dyDescent="0.2">
      <c r="A52" s="2339">
        <v>46</v>
      </c>
      <c r="B52" s="2340">
        <v>44166</v>
      </c>
      <c r="C52" s="2341">
        <v>44166</v>
      </c>
      <c r="D52" s="2342" t="s">
        <v>2242</v>
      </c>
      <c r="E52" s="2343" t="s">
        <v>2243</v>
      </c>
      <c r="F52" s="2344">
        <f>8-2-1</f>
        <v>5</v>
      </c>
      <c r="G52" s="2344" t="s">
        <v>2130</v>
      </c>
      <c r="H52" s="2352">
        <v>767</v>
      </c>
      <c r="I52" s="2346">
        <f t="shared" si="1"/>
        <v>3835</v>
      </c>
    </row>
    <row r="53" spans="1:11" s="2347" customFormat="1" ht="12.75" x14ac:dyDescent="0.2">
      <c r="A53" s="2339">
        <v>47</v>
      </c>
      <c r="B53" s="2340">
        <v>42312</v>
      </c>
      <c r="C53" s="2341">
        <v>42312</v>
      </c>
      <c r="D53" s="2342" t="s">
        <v>2240</v>
      </c>
      <c r="E53" s="2343" t="s">
        <v>2244</v>
      </c>
      <c r="F53" s="2344">
        <f>68-1-2-9-2-8-2-1-2-1</f>
        <v>40</v>
      </c>
      <c r="G53" s="2344" t="s">
        <v>2216</v>
      </c>
      <c r="H53" s="2352">
        <v>425.48</v>
      </c>
      <c r="I53" s="2346">
        <f t="shared" si="1"/>
        <v>17019.2</v>
      </c>
    </row>
    <row r="54" spans="1:11" s="2347" customFormat="1" ht="12.75" x14ac:dyDescent="0.2">
      <c r="A54" s="2339">
        <v>49</v>
      </c>
      <c r="B54" s="2340">
        <v>44748</v>
      </c>
      <c r="C54" s="2341">
        <v>44748</v>
      </c>
      <c r="D54" s="2342" t="s">
        <v>2245</v>
      </c>
      <c r="E54" s="2343" t="s">
        <v>2246</v>
      </c>
      <c r="F54" s="2344">
        <f>1227-99-14-127-128-169-73-32-16</f>
        <v>569</v>
      </c>
      <c r="G54" s="2344" t="s">
        <v>2130</v>
      </c>
      <c r="H54" s="2345">
        <v>9.2083333333000006</v>
      </c>
      <c r="I54" s="2346">
        <f t="shared" si="1"/>
        <v>5239.5416666477004</v>
      </c>
    </row>
    <row r="55" spans="1:11" s="2347" customFormat="1" ht="12.75" x14ac:dyDescent="0.2">
      <c r="A55" s="2339">
        <v>50</v>
      </c>
      <c r="B55" s="2340">
        <v>45230</v>
      </c>
      <c r="C55" s="2341">
        <v>45230</v>
      </c>
      <c r="D55" s="2342" t="s">
        <v>2245</v>
      </c>
      <c r="E55" s="2343" t="s">
        <v>2246</v>
      </c>
      <c r="F55" s="2344">
        <v>3600</v>
      </c>
      <c r="G55" s="2344" t="s">
        <v>2130</v>
      </c>
      <c r="H55" s="2345">
        <v>4.7708333300000003</v>
      </c>
      <c r="I55" s="2346">
        <f t="shared" si="1"/>
        <v>17174.999988</v>
      </c>
    </row>
    <row r="56" spans="1:11" s="2348" customFormat="1" ht="12.75" x14ac:dyDescent="0.2">
      <c r="A56" s="2339">
        <v>51</v>
      </c>
      <c r="B56" s="2340">
        <v>44748</v>
      </c>
      <c r="C56" s="2341">
        <v>44748</v>
      </c>
      <c r="D56" s="2342" t="s">
        <v>2247</v>
      </c>
      <c r="E56" s="2343" t="s">
        <v>2248</v>
      </c>
      <c r="F56" s="2344">
        <f>20-1-3-1</f>
        <v>15</v>
      </c>
      <c r="G56" s="2344" t="s">
        <v>2130</v>
      </c>
      <c r="H56" s="2345">
        <v>476.13</v>
      </c>
      <c r="I56" s="2346">
        <f t="shared" si="1"/>
        <v>7141.95</v>
      </c>
    </row>
    <row r="57" spans="1:11" s="2348" customFormat="1" ht="12.75" x14ac:dyDescent="0.2">
      <c r="A57" s="2339">
        <v>52</v>
      </c>
      <c r="B57" s="2340">
        <v>45230</v>
      </c>
      <c r="C57" s="2341">
        <v>45230</v>
      </c>
      <c r="D57" s="2342" t="s">
        <v>2247</v>
      </c>
      <c r="E57" s="2343" t="s">
        <v>2249</v>
      </c>
      <c r="F57" s="2344">
        <v>460</v>
      </c>
      <c r="G57" s="2344" t="s">
        <v>2130</v>
      </c>
      <c r="H57" s="2345">
        <v>69.295500000000004</v>
      </c>
      <c r="I57" s="2346">
        <f t="shared" si="1"/>
        <v>31875.93</v>
      </c>
      <c r="K57" s="2347"/>
    </row>
    <row r="58" spans="1:11" s="2348" customFormat="1" ht="12.75" x14ac:dyDescent="0.2">
      <c r="A58" s="2339">
        <v>53</v>
      </c>
      <c r="B58" s="2340">
        <v>45230</v>
      </c>
      <c r="C58" s="2341">
        <v>45230</v>
      </c>
      <c r="D58" s="2342" t="s">
        <v>2250</v>
      </c>
      <c r="E58" s="2343" t="s">
        <v>2251</v>
      </c>
      <c r="F58" s="2344">
        <f>130-44-9-61</f>
        <v>16</v>
      </c>
      <c r="G58" s="2344" t="s">
        <v>2130</v>
      </c>
      <c r="H58" s="2345">
        <v>397.49476900000002</v>
      </c>
      <c r="I58" s="2346">
        <f t="shared" si="1"/>
        <v>6359.9163040000003</v>
      </c>
      <c r="J58" s="2347"/>
      <c r="K58" s="2347"/>
    </row>
    <row r="59" spans="1:11" s="2348" customFormat="1" ht="12.75" x14ac:dyDescent="0.2">
      <c r="A59" s="2339">
        <v>54</v>
      </c>
      <c r="B59" s="2340">
        <v>45230</v>
      </c>
      <c r="C59" s="2341">
        <v>45230</v>
      </c>
      <c r="D59" s="2342" t="s">
        <v>2252</v>
      </c>
      <c r="E59" s="2343" t="s">
        <v>2253</v>
      </c>
      <c r="F59" s="2344">
        <f>141-1</f>
        <v>140</v>
      </c>
      <c r="G59" s="2344" t="s">
        <v>2130</v>
      </c>
      <c r="H59" s="2345">
        <v>385.49418400000002</v>
      </c>
      <c r="I59" s="2346">
        <f t="shared" si="1"/>
        <v>53969.18576</v>
      </c>
      <c r="K59" s="2347"/>
    </row>
    <row r="60" spans="1:11" s="2348" customFormat="1" ht="12.75" x14ac:dyDescent="0.2">
      <c r="A60" s="2339">
        <v>55</v>
      </c>
      <c r="B60" s="2340">
        <v>44166</v>
      </c>
      <c r="C60" s="2341">
        <v>44166</v>
      </c>
      <c r="D60" s="2342" t="s">
        <v>2254</v>
      </c>
      <c r="E60" s="2343" t="s">
        <v>2255</v>
      </c>
      <c r="F60" s="2344">
        <f>130-22</f>
        <v>108</v>
      </c>
      <c r="G60" s="2344" t="s">
        <v>2130</v>
      </c>
      <c r="H60" s="2345">
        <v>218.3</v>
      </c>
      <c r="I60" s="2346">
        <f t="shared" si="1"/>
        <v>23576.400000000001</v>
      </c>
      <c r="K60" s="2347"/>
    </row>
    <row r="61" spans="1:11" s="2347" customFormat="1" ht="12.75" x14ac:dyDescent="0.2">
      <c r="A61" s="2339">
        <v>56</v>
      </c>
      <c r="B61" s="2340">
        <v>44166</v>
      </c>
      <c r="C61" s="2341">
        <v>44166</v>
      </c>
      <c r="D61" s="2342" t="s">
        <v>2256</v>
      </c>
      <c r="E61" s="2343" t="s">
        <v>2257</v>
      </c>
      <c r="F61" s="2344">
        <f>1449-19-1-30-32-31-32-18-30</f>
        <v>1256</v>
      </c>
      <c r="G61" s="2344" t="s">
        <v>2130</v>
      </c>
      <c r="H61" s="2352">
        <v>78.666666000000006</v>
      </c>
      <c r="I61" s="2346">
        <f t="shared" si="1"/>
        <v>98805.332496000003</v>
      </c>
    </row>
    <row r="62" spans="1:11" s="2347" customFormat="1" ht="12.75" x14ac:dyDescent="0.2">
      <c r="A62" s="2339">
        <v>57</v>
      </c>
      <c r="B62" s="2340">
        <v>44551</v>
      </c>
      <c r="C62" s="2341">
        <v>44551</v>
      </c>
      <c r="D62" s="2351" t="s">
        <v>2258</v>
      </c>
      <c r="E62" s="2343" t="s">
        <v>2259</v>
      </c>
      <c r="F62" s="2344">
        <f>62-6-8-4-8-15</f>
        <v>21</v>
      </c>
      <c r="G62" s="2344" t="s">
        <v>2130</v>
      </c>
      <c r="H62" s="2345">
        <v>48.38</v>
      </c>
      <c r="I62" s="2346">
        <f t="shared" si="1"/>
        <v>1015.98</v>
      </c>
    </row>
    <row r="63" spans="1:11" s="2347" customFormat="1" ht="12.75" x14ac:dyDescent="0.2">
      <c r="A63" s="2339">
        <v>58</v>
      </c>
      <c r="B63" s="2340">
        <v>45230</v>
      </c>
      <c r="C63" s="2341">
        <v>45230</v>
      </c>
      <c r="D63" s="2351" t="s">
        <v>2258</v>
      </c>
      <c r="E63" s="2343" t="s">
        <v>2259</v>
      </c>
      <c r="F63" s="2344">
        <v>1200</v>
      </c>
      <c r="G63" s="2344" t="s">
        <v>2130</v>
      </c>
      <c r="H63" s="2345">
        <v>90.27</v>
      </c>
      <c r="I63" s="2346">
        <f t="shared" si="1"/>
        <v>108324</v>
      </c>
    </row>
    <row r="64" spans="1:11" s="2347" customFormat="1" ht="12.75" x14ac:dyDescent="0.2">
      <c r="A64" s="2339">
        <v>59</v>
      </c>
      <c r="B64" s="2340">
        <v>45230</v>
      </c>
      <c r="C64" s="2341">
        <v>45230</v>
      </c>
      <c r="D64" s="2342" t="s">
        <v>2260</v>
      </c>
      <c r="E64" s="2343" t="s">
        <v>2261</v>
      </c>
      <c r="F64" s="2344">
        <f>350-75</f>
        <v>275</v>
      </c>
      <c r="G64" s="2344" t="s">
        <v>2130</v>
      </c>
      <c r="H64" s="2345">
        <v>30.054600000000001</v>
      </c>
      <c r="I64" s="2346">
        <f t="shared" si="1"/>
        <v>8265.0149999999994</v>
      </c>
    </row>
    <row r="65" spans="1:11" s="2347" customFormat="1" ht="12.75" x14ac:dyDescent="0.2">
      <c r="A65" s="2339">
        <v>60</v>
      </c>
      <c r="B65" s="2340">
        <v>44518</v>
      </c>
      <c r="C65" s="2341">
        <v>44518</v>
      </c>
      <c r="D65" s="2342" t="s">
        <v>2262</v>
      </c>
      <c r="E65" s="2343" t="s">
        <v>2263</v>
      </c>
      <c r="F65" s="2344">
        <f>12-1-1-2-1-1-2-1-1</f>
        <v>2</v>
      </c>
      <c r="G65" s="2344" t="s">
        <v>2130</v>
      </c>
      <c r="H65" s="2345">
        <v>899.75</v>
      </c>
      <c r="I65" s="2346">
        <f>H65*F65</f>
        <v>1799.5</v>
      </c>
    </row>
    <row r="66" spans="1:11" s="2347" customFormat="1" ht="12.75" x14ac:dyDescent="0.2">
      <c r="A66" s="2339">
        <v>61</v>
      </c>
      <c r="B66" s="2340">
        <v>44518</v>
      </c>
      <c r="C66" s="2341">
        <v>44518</v>
      </c>
      <c r="D66" s="2342" t="s">
        <v>2262</v>
      </c>
      <c r="E66" s="2343" t="s">
        <v>2264</v>
      </c>
      <c r="F66" s="2344">
        <f>12-1-2-1-2-1-1</f>
        <v>4</v>
      </c>
      <c r="G66" s="2344" t="s">
        <v>2130</v>
      </c>
      <c r="H66" s="2345">
        <v>1172.625</v>
      </c>
      <c r="I66" s="2346">
        <f>H66*F66</f>
        <v>4690.5</v>
      </c>
    </row>
    <row r="67" spans="1:11" s="2348" customFormat="1" ht="12.75" x14ac:dyDescent="0.2">
      <c r="A67" s="2339">
        <v>62</v>
      </c>
      <c r="B67" s="2340">
        <v>43329</v>
      </c>
      <c r="C67" s="2341">
        <v>43329</v>
      </c>
      <c r="D67" s="2342" t="s">
        <v>2262</v>
      </c>
      <c r="E67" s="2343" t="s">
        <v>2265</v>
      </c>
      <c r="F67" s="2344">
        <f>36-1</f>
        <v>35</v>
      </c>
      <c r="G67" s="2344" t="s">
        <v>2266</v>
      </c>
      <c r="H67" s="2352">
        <v>283.91000000000003</v>
      </c>
      <c r="I67" s="2346">
        <f t="shared" ref="I67:I100" si="2">+F67*H67</f>
        <v>9936.85</v>
      </c>
    </row>
    <row r="68" spans="1:11" s="2347" customFormat="1" ht="12.75" x14ac:dyDescent="0.2">
      <c r="A68" s="2339">
        <v>63</v>
      </c>
      <c r="B68" s="2340">
        <v>45014</v>
      </c>
      <c r="C68" s="2341">
        <v>45014</v>
      </c>
      <c r="D68" s="2342" t="s">
        <v>2267</v>
      </c>
      <c r="E68" s="2343" t="s">
        <v>2268</v>
      </c>
      <c r="F68" s="2344">
        <f>5000-365-308-190-39-213-262-322-318-125-260</f>
        <v>2598</v>
      </c>
      <c r="G68" s="2344" t="s">
        <v>2266</v>
      </c>
      <c r="H68" s="2352">
        <v>299.36599999999999</v>
      </c>
      <c r="I68" s="2346">
        <f t="shared" si="2"/>
        <v>777752.86800000002</v>
      </c>
    </row>
    <row r="69" spans="1:11" s="2347" customFormat="1" ht="12.75" x14ac:dyDescent="0.2">
      <c r="A69" s="2339">
        <v>64</v>
      </c>
      <c r="B69" s="2340">
        <v>44518</v>
      </c>
      <c r="C69" s="2341">
        <v>44518</v>
      </c>
      <c r="D69" s="2342" t="s">
        <v>2269</v>
      </c>
      <c r="E69" s="2343" t="s">
        <v>2270</v>
      </c>
      <c r="F69" s="2344">
        <f>1000-25-21-16-30-36-24-18-42-22-27-32-28-44-19-69-30-99-41-46-33-4-25-31-18-28-23-126</f>
        <v>43</v>
      </c>
      <c r="G69" s="2344" t="s">
        <v>2266</v>
      </c>
      <c r="H69" s="2352">
        <v>295.88499999999999</v>
      </c>
      <c r="I69" s="2346">
        <f t="shared" si="2"/>
        <v>12723.055</v>
      </c>
    </row>
    <row r="70" spans="1:11" s="2338" customFormat="1" ht="12.75" x14ac:dyDescent="0.2">
      <c r="A70" s="2339">
        <v>65</v>
      </c>
      <c r="B70" s="2340">
        <v>44761</v>
      </c>
      <c r="C70" s="2341">
        <v>44761</v>
      </c>
      <c r="D70" s="2342" t="s">
        <v>2269</v>
      </c>
      <c r="E70" s="2343" t="s">
        <v>2270</v>
      </c>
      <c r="F70" s="2344">
        <v>1100</v>
      </c>
      <c r="G70" s="2344" t="s">
        <v>2266</v>
      </c>
      <c r="H70" s="2352">
        <v>402.99360000000001</v>
      </c>
      <c r="I70" s="2346">
        <f t="shared" si="2"/>
        <v>443292.96</v>
      </c>
    </row>
    <row r="71" spans="1:11" s="2347" customFormat="1" ht="12.75" x14ac:dyDescent="0.2">
      <c r="A71" s="2339">
        <v>66</v>
      </c>
      <c r="B71" s="2340">
        <v>44166</v>
      </c>
      <c r="C71" s="2341">
        <v>44166</v>
      </c>
      <c r="D71" s="2342" t="s">
        <v>2271</v>
      </c>
      <c r="E71" s="2343" t="s">
        <v>2272</v>
      </c>
      <c r="F71" s="2344">
        <f>250-9-4-3-2-3-3-2-2-2-2-8-3-5-1-5-1-6-3-2-1-3-32-4-5-2-3-2-3-1-4-3-1-2</f>
        <v>118</v>
      </c>
      <c r="G71" s="2344" t="s">
        <v>2130</v>
      </c>
      <c r="H71" s="2345">
        <v>436.6</v>
      </c>
      <c r="I71" s="2346">
        <f t="shared" si="2"/>
        <v>51518.8</v>
      </c>
    </row>
    <row r="72" spans="1:11" s="2348" customFormat="1" ht="12.75" x14ac:dyDescent="0.2">
      <c r="A72" s="2339">
        <v>67</v>
      </c>
      <c r="B72" s="2340">
        <v>44748</v>
      </c>
      <c r="C72" s="2341">
        <v>44748</v>
      </c>
      <c r="D72" s="2342" t="s">
        <v>2271</v>
      </c>
      <c r="E72" s="2343" t="s">
        <v>2272</v>
      </c>
      <c r="F72" s="2344">
        <v>142</v>
      </c>
      <c r="G72" s="2344" t="s">
        <v>2130</v>
      </c>
      <c r="H72" s="2345">
        <v>305.02999999999997</v>
      </c>
      <c r="I72" s="2346">
        <f t="shared" si="2"/>
        <v>43314.259999999995</v>
      </c>
    </row>
    <row r="73" spans="1:11" s="2348" customFormat="1" ht="12.75" x14ac:dyDescent="0.2">
      <c r="A73" s="2339">
        <v>68</v>
      </c>
      <c r="B73" s="2340">
        <v>44166</v>
      </c>
      <c r="C73" s="2341">
        <v>44166</v>
      </c>
      <c r="D73" s="2342" t="s">
        <v>2273</v>
      </c>
      <c r="E73" s="2343" t="s">
        <v>2274</v>
      </c>
      <c r="F73" s="2344">
        <f>10-1</f>
        <v>9</v>
      </c>
      <c r="G73" s="2344" t="s">
        <v>2130</v>
      </c>
      <c r="H73" s="2345">
        <v>554.6</v>
      </c>
      <c r="I73" s="2346">
        <f t="shared" si="2"/>
        <v>4991.4000000000005</v>
      </c>
    </row>
    <row r="74" spans="1:11" s="2347" customFormat="1" ht="12.75" x14ac:dyDescent="0.2">
      <c r="A74" s="2339">
        <v>69</v>
      </c>
      <c r="B74" s="2340">
        <v>44166</v>
      </c>
      <c r="C74" s="2341">
        <v>44166</v>
      </c>
      <c r="D74" s="2342" t="s">
        <v>2275</v>
      </c>
      <c r="E74" s="2343" t="s">
        <v>2276</v>
      </c>
      <c r="F74" s="2344">
        <f>200-5-2-2-1-3-1-1-3-3-4-2-38-10-3-3-3-1-2-1-2</f>
        <v>110</v>
      </c>
      <c r="G74" s="2344" t="s">
        <v>2130</v>
      </c>
      <c r="H74" s="2345">
        <v>47.2</v>
      </c>
      <c r="I74" s="2346">
        <f t="shared" si="2"/>
        <v>5192</v>
      </c>
    </row>
    <row r="75" spans="1:11" s="2348" customFormat="1" ht="12.75" x14ac:dyDescent="0.2">
      <c r="A75" s="2339">
        <v>70</v>
      </c>
      <c r="B75" s="2340">
        <v>44748</v>
      </c>
      <c r="C75" s="2341">
        <v>44748</v>
      </c>
      <c r="D75" s="2342" t="s">
        <v>2275</v>
      </c>
      <c r="E75" s="2343" t="s">
        <v>2276</v>
      </c>
      <c r="F75" s="2344">
        <v>150</v>
      </c>
      <c r="G75" s="2344" t="s">
        <v>2130</v>
      </c>
      <c r="H75" s="2345">
        <v>40.71</v>
      </c>
      <c r="I75" s="2346">
        <f t="shared" si="2"/>
        <v>6106.5</v>
      </c>
    </row>
    <row r="76" spans="1:11" s="2348" customFormat="1" ht="12.75" x14ac:dyDescent="0.2">
      <c r="A76" s="2339">
        <v>71</v>
      </c>
      <c r="B76" s="2340">
        <v>45230</v>
      </c>
      <c r="C76" s="2341">
        <v>45230</v>
      </c>
      <c r="D76" s="2342" t="s">
        <v>2275</v>
      </c>
      <c r="E76" s="2343" t="s">
        <v>2276</v>
      </c>
      <c r="F76" s="2344">
        <v>100</v>
      </c>
      <c r="G76" s="2344" t="s">
        <v>2130</v>
      </c>
      <c r="H76" s="2345">
        <v>66.08</v>
      </c>
      <c r="I76" s="2346">
        <f t="shared" si="2"/>
        <v>6608</v>
      </c>
      <c r="K76" s="2347"/>
    </row>
    <row r="77" spans="1:11" s="2347" customFormat="1" ht="12.75" x14ac:dyDescent="0.2">
      <c r="A77" s="2339">
        <v>72</v>
      </c>
      <c r="B77" s="2340">
        <v>44166</v>
      </c>
      <c r="C77" s="2341">
        <v>44166</v>
      </c>
      <c r="D77" s="2342" t="s">
        <v>2277</v>
      </c>
      <c r="E77" s="2343" t="s">
        <v>2278</v>
      </c>
      <c r="F77" s="2344">
        <f>200-1-2-4-8-5-1-5-1-5-3-1-2-2-4-9-4-4-9-5-7-3-3-58-10-5-1-1-2-8-3-2-2</f>
        <v>20</v>
      </c>
      <c r="G77" s="2344" t="s">
        <v>2130</v>
      </c>
      <c r="H77" s="2345">
        <v>100.3</v>
      </c>
      <c r="I77" s="2346">
        <f t="shared" si="2"/>
        <v>2006</v>
      </c>
    </row>
    <row r="78" spans="1:11" s="2348" customFormat="1" ht="12.75" x14ac:dyDescent="0.2">
      <c r="A78" s="2339">
        <v>73</v>
      </c>
      <c r="B78" s="2340">
        <v>44748</v>
      </c>
      <c r="C78" s="2341">
        <v>44748</v>
      </c>
      <c r="D78" s="2342" t="s">
        <v>2277</v>
      </c>
      <c r="E78" s="2343" t="s">
        <v>2278</v>
      </c>
      <c r="F78" s="2344">
        <f>150-4</f>
        <v>146</v>
      </c>
      <c r="G78" s="2344" t="s">
        <v>2130</v>
      </c>
      <c r="H78" s="2345">
        <v>51.33</v>
      </c>
      <c r="I78" s="2346">
        <f t="shared" si="2"/>
        <v>7494.1799999999994</v>
      </c>
      <c r="K78" s="2349"/>
    </row>
    <row r="79" spans="1:11" s="2348" customFormat="1" ht="12.75" x14ac:dyDescent="0.2">
      <c r="A79" s="2339">
        <v>74</v>
      </c>
      <c r="B79" s="2340">
        <v>45230</v>
      </c>
      <c r="C79" s="2341">
        <v>45230</v>
      </c>
      <c r="D79" s="2342" t="s">
        <v>2277</v>
      </c>
      <c r="E79" s="2343" t="s">
        <v>2278</v>
      </c>
      <c r="F79" s="2344">
        <v>100</v>
      </c>
      <c r="G79" s="2344" t="s">
        <v>2130</v>
      </c>
      <c r="H79" s="2345">
        <v>86.73</v>
      </c>
      <c r="I79" s="2346">
        <f t="shared" si="2"/>
        <v>8673</v>
      </c>
      <c r="K79" s="2347"/>
    </row>
    <row r="80" spans="1:11" s="2347" customFormat="1" ht="12.75" x14ac:dyDescent="0.2">
      <c r="A80" s="2339">
        <v>75</v>
      </c>
      <c r="B80" s="2340">
        <v>44166</v>
      </c>
      <c r="C80" s="2341">
        <v>44166</v>
      </c>
      <c r="D80" s="2342" t="s">
        <v>2279</v>
      </c>
      <c r="E80" s="2343" t="s">
        <v>2280</v>
      </c>
      <c r="F80" s="2344">
        <f>1200-7-28-9-9-10-15-17-11-10-40-30-17-10-6-39-20-21-18-13-7-30-22-37-7-89-50-43-66-70-5-2-24-22-20-25-10-31</f>
        <v>310</v>
      </c>
      <c r="G80" s="2344" t="s">
        <v>2130</v>
      </c>
      <c r="H80" s="2345">
        <v>47.9375</v>
      </c>
      <c r="I80" s="2346">
        <f t="shared" si="2"/>
        <v>14860.625</v>
      </c>
    </row>
    <row r="81" spans="1:10" s="2347" customFormat="1" ht="12.75" x14ac:dyDescent="0.2">
      <c r="A81" s="2339">
        <v>76</v>
      </c>
      <c r="B81" s="2340">
        <v>45230</v>
      </c>
      <c r="C81" s="2341">
        <v>45230</v>
      </c>
      <c r="D81" s="2342" t="s">
        <v>2279</v>
      </c>
      <c r="E81" s="2343" t="s">
        <v>2280</v>
      </c>
      <c r="F81" s="2344">
        <v>1200</v>
      </c>
      <c r="G81" s="2344" t="s">
        <v>2130</v>
      </c>
      <c r="H81" s="2345">
        <v>64.427999999999997</v>
      </c>
      <c r="I81" s="2346">
        <f t="shared" si="2"/>
        <v>77313.599999999991</v>
      </c>
    </row>
    <row r="82" spans="1:10" s="2347" customFormat="1" ht="12.75" x14ac:dyDescent="0.2">
      <c r="A82" s="2339">
        <v>77</v>
      </c>
      <c r="B82" s="2340">
        <v>44748</v>
      </c>
      <c r="C82" s="2341">
        <v>44748</v>
      </c>
      <c r="D82" s="2342" t="s">
        <v>2281</v>
      </c>
      <c r="E82" s="2343" t="s">
        <v>2282</v>
      </c>
      <c r="F82" s="2344">
        <f>2039-63-8-32-59-84-55-23-9</f>
        <v>1706</v>
      </c>
      <c r="G82" s="2344" t="s">
        <v>2130</v>
      </c>
      <c r="H82" s="2345">
        <v>29.66</v>
      </c>
      <c r="I82" s="2346">
        <f t="shared" si="2"/>
        <v>50599.96</v>
      </c>
    </row>
    <row r="83" spans="1:10" s="2347" customFormat="1" ht="12.75" x14ac:dyDescent="0.2">
      <c r="A83" s="2339">
        <v>78</v>
      </c>
      <c r="B83" s="2340">
        <v>45230</v>
      </c>
      <c r="C83" s="2341">
        <v>45230</v>
      </c>
      <c r="D83" s="2342" t="s">
        <v>2281</v>
      </c>
      <c r="E83" s="2343" t="s">
        <v>2282</v>
      </c>
      <c r="F83" s="2344">
        <v>1800</v>
      </c>
      <c r="G83" s="2344" t="s">
        <v>2130</v>
      </c>
      <c r="H83" s="2345">
        <v>41.630400000000002</v>
      </c>
      <c r="I83" s="2346">
        <f t="shared" si="2"/>
        <v>74934.720000000001</v>
      </c>
    </row>
    <row r="84" spans="1:10" s="2347" customFormat="1" ht="12.75" x14ac:dyDescent="0.2">
      <c r="A84" s="2339">
        <v>79</v>
      </c>
      <c r="B84" s="2340">
        <v>45230</v>
      </c>
      <c r="C84" s="2341">
        <v>45230</v>
      </c>
      <c r="D84" s="2342" t="s">
        <v>2283</v>
      </c>
      <c r="E84" s="2343" t="s">
        <v>2284</v>
      </c>
      <c r="F84" s="2344">
        <f>1800-19-7-55</f>
        <v>1719</v>
      </c>
      <c r="G84" s="2344" t="s">
        <v>2130</v>
      </c>
      <c r="H84" s="2345">
        <v>38.999983329999999</v>
      </c>
      <c r="I84" s="2346">
        <f t="shared" si="2"/>
        <v>67040.971344270001</v>
      </c>
    </row>
    <row r="85" spans="1:10" s="2347" customFormat="1" ht="12.75" x14ac:dyDescent="0.2">
      <c r="A85" s="2339">
        <v>80</v>
      </c>
      <c r="B85" s="2340">
        <v>45230</v>
      </c>
      <c r="C85" s="2341">
        <v>45230</v>
      </c>
      <c r="D85" s="2342" t="s">
        <v>2285</v>
      </c>
      <c r="E85" s="2343" t="s">
        <v>2286</v>
      </c>
      <c r="F85" s="2344">
        <f>300-65</f>
        <v>235</v>
      </c>
      <c r="G85" s="2344" t="s">
        <v>2130</v>
      </c>
      <c r="H85" s="2345">
        <v>19.47</v>
      </c>
      <c r="I85" s="2346">
        <f t="shared" si="2"/>
        <v>4575.45</v>
      </c>
    </row>
    <row r="86" spans="1:10" s="2347" customFormat="1" ht="12.75" x14ac:dyDescent="0.2">
      <c r="A86" s="2339">
        <v>81</v>
      </c>
      <c r="B86" s="2340">
        <v>44748</v>
      </c>
      <c r="C86" s="2341">
        <v>44748</v>
      </c>
      <c r="D86" s="2342" t="s">
        <v>2287</v>
      </c>
      <c r="E86" s="2343" t="s">
        <v>2288</v>
      </c>
      <c r="F86" s="2344">
        <f>75-2-5-7-3-7-3-9-7-2-3-1-2</f>
        <v>24</v>
      </c>
      <c r="G86" s="2344" t="s">
        <v>2130</v>
      </c>
      <c r="H86" s="2345">
        <v>30.443999999999999</v>
      </c>
      <c r="I86" s="2346">
        <f t="shared" si="2"/>
        <v>730.65599999999995</v>
      </c>
    </row>
    <row r="87" spans="1:10" s="2347" customFormat="1" ht="12.75" x14ac:dyDescent="0.2">
      <c r="A87" s="2339">
        <v>82</v>
      </c>
      <c r="B87" s="2340">
        <v>45230</v>
      </c>
      <c r="C87" s="2341">
        <v>45230</v>
      </c>
      <c r="D87" s="2342" t="s">
        <v>2287</v>
      </c>
      <c r="E87" s="2343" t="s">
        <v>2288</v>
      </c>
      <c r="F87" s="2344">
        <v>150</v>
      </c>
      <c r="G87" s="2344" t="s">
        <v>2130</v>
      </c>
      <c r="H87" s="2345">
        <v>80.098399999999998</v>
      </c>
      <c r="I87" s="2346">
        <f t="shared" si="2"/>
        <v>12014.76</v>
      </c>
    </row>
    <row r="88" spans="1:10" s="2347" customFormat="1" ht="12.75" x14ac:dyDescent="0.2">
      <c r="A88" s="2339">
        <v>83</v>
      </c>
      <c r="B88" s="2340">
        <v>44753</v>
      </c>
      <c r="C88" s="2341">
        <v>44753</v>
      </c>
      <c r="D88" s="2342" t="s">
        <v>2289</v>
      </c>
      <c r="E88" s="2343" t="s">
        <v>2290</v>
      </c>
      <c r="F88" s="2344">
        <f>100-3-2-10-12-4-13</f>
        <v>56</v>
      </c>
      <c r="G88" s="2344" t="s">
        <v>2130</v>
      </c>
      <c r="H88" s="2345">
        <v>17.640999999999998</v>
      </c>
      <c r="I88" s="2346">
        <f t="shared" si="2"/>
        <v>987.89599999999996</v>
      </c>
    </row>
    <row r="89" spans="1:10" s="2347" customFormat="1" ht="12.75" x14ac:dyDescent="0.2">
      <c r="A89" s="2339">
        <v>84</v>
      </c>
      <c r="B89" s="2340">
        <v>45230</v>
      </c>
      <c r="C89" s="2341">
        <v>45230</v>
      </c>
      <c r="D89" s="2342" t="s">
        <v>2291</v>
      </c>
      <c r="E89" s="2343" t="s">
        <v>2292</v>
      </c>
      <c r="F89" s="2344">
        <f>100-14-6-10</f>
        <v>70</v>
      </c>
      <c r="G89" s="2344" t="s">
        <v>2130</v>
      </c>
      <c r="H89" s="2345">
        <v>43.07</v>
      </c>
      <c r="I89" s="2346">
        <f t="shared" si="2"/>
        <v>3014.9</v>
      </c>
    </row>
    <row r="90" spans="1:10" s="2347" customFormat="1" ht="12.75" x14ac:dyDescent="0.2">
      <c r="A90" s="2339">
        <v>85</v>
      </c>
      <c r="B90" s="2340">
        <v>44166</v>
      </c>
      <c r="C90" s="2341">
        <v>44166</v>
      </c>
      <c r="D90" s="2342" t="s">
        <v>2293</v>
      </c>
      <c r="E90" s="2343" t="s">
        <v>2294</v>
      </c>
      <c r="F90" s="2344">
        <f>310+24-6-3-9-2-8-11-3-5-6-5-25-13-22-28-15-4-29-17-23-18-3-13</f>
        <v>66</v>
      </c>
      <c r="G90" s="2344" t="s">
        <v>2130</v>
      </c>
      <c r="H90" s="2352">
        <v>5.9</v>
      </c>
      <c r="I90" s="2346">
        <f t="shared" si="2"/>
        <v>389.40000000000003</v>
      </c>
    </row>
    <row r="91" spans="1:10" s="2348" customFormat="1" ht="12.75" x14ac:dyDescent="0.2">
      <c r="A91" s="2339">
        <v>86</v>
      </c>
      <c r="B91" s="2340">
        <v>44748</v>
      </c>
      <c r="C91" s="2341">
        <v>44748</v>
      </c>
      <c r="D91" s="2342" t="s">
        <v>2293</v>
      </c>
      <c r="E91" s="2343" t="s">
        <v>2294</v>
      </c>
      <c r="F91" s="2344">
        <v>200</v>
      </c>
      <c r="G91" s="2344" t="s">
        <v>2130</v>
      </c>
      <c r="H91" s="2345">
        <v>5.31</v>
      </c>
      <c r="I91" s="2346">
        <f t="shared" si="2"/>
        <v>1062</v>
      </c>
    </row>
    <row r="92" spans="1:10" s="2347" customFormat="1" ht="12.75" x14ac:dyDescent="0.2">
      <c r="A92" s="2339">
        <v>87</v>
      </c>
      <c r="B92" s="2340">
        <v>44173</v>
      </c>
      <c r="C92" s="2341">
        <v>44173</v>
      </c>
      <c r="D92" s="2342" t="s">
        <v>2295</v>
      </c>
      <c r="E92" s="2343" t="s">
        <v>2296</v>
      </c>
      <c r="F92" s="2344">
        <f>5000-793-250-255-210-180-280</f>
        <v>3032</v>
      </c>
      <c r="G92" s="2344" t="s">
        <v>2130</v>
      </c>
      <c r="H92" s="2345">
        <v>4.8097000000000003</v>
      </c>
      <c r="I92" s="2346">
        <f t="shared" si="2"/>
        <v>14583.010400000001</v>
      </c>
    </row>
    <row r="93" spans="1:10" s="2347" customFormat="1" ht="12.75" x14ac:dyDescent="0.2">
      <c r="A93" s="2344">
        <v>88</v>
      </c>
      <c r="B93" s="2341">
        <v>45268</v>
      </c>
      <c r="C93" s="2341">
        <v>45268</v>
      </c>
      <c r="D93" s="2342" t="s">
        <v>2295</v>
      </c>
      <c r="E93" s="2343" t="s">
        <v>2296</v>
      </c>
      <c r="F93" s="2344">
        <v>8</v>
      </c>
      <c r="G93" s="2344" t="s">
        <v>2216</v>
      </c>
      <c r="H93" s="2345">
        <v>2885.855</v>
      </c>
      <c r="I93" s="2359">
        <f t="shared" si="2"/>
        <v>23086.84</v>
      </c>
      <c r="J93" s="2349"/>
    </row>
    <row r="94" spans="1:10" s="2347" customFormat="1" ht="12.75" x14ac:dyDescent="0.2">
      <c r="A94" s="2344">
        <v>89</v>
      </c>
      <c r="B94" s="2341">
        <v>45268</v>
      </c>
      <c r="C94" s="2341">
        <v>45268</v>
      </c>
      <c r="D94" s="2342" t="s">
        <v>2295</v>
      </c>
      <c r="E94" s="2343" t="s">
        <v>2297</v>
      </c>
      <c r="F94" s="2344">
        <v>1</v>
      </c>
      <c r="G94" s="2344" t="s">
        <v>2298</v>
      </c>
      <c r="H94" s="2345">
        <v>9274.2099999999991</v>
      </c>
      <c r="I94" s="2359">
        <f t="shared" si="2"/>
        <v>9274.2099999999991</v>
      </c>
      <c r="J94" s="2349"/>
    </row>
    <row r="95" spans="1:10" s="2347" customFormat="1" ht="12.75" x14ac:dyDescent="0.2">
      <c r="A95" s="2339">
        <v>90</v>
      </c>
      <c r="B95" s="2340">
        <v>45230</v>
      </c>
      <c r="C95" s="2341">
        <v>45230</v>
      </c>
      <c r="D95" s="2342" t="s">
        <v>2299</v>
      </c>
      <c r="E95" s="2343" t="s">
        <v>2300</v>
      </c>
      <c r="F95" s="2344">
        <f>75-2-1-4</f>
        <v>68</v>
      </c>
      <c r="G95" s="2344" t="s">
        <v>2130</v>
      </c>
      <c r="H95" s="2345">
        <v>2545.4960000000001</v>
      </c>
      <c r="I95" s="2346">
        <f t="shared" si="2"/>
        <v>173093.728</v>
      </c>
    </row>
    <row r="96" spans="1:10" s="2347" customFormat="1" ht="12.75" x14ac:dyDescent="0.2">
      <c r="A96" s="2339">
        <v>91</v>
      </c>
      <c r="B96" s="2340">
        <v>45230</v>
      </c>
      <c r="C96" s="2341">
        <v>45230</v>
      </c>
      <c r="D96" s="2342" t="s">
        <v>2301</v>
      </c>
      <c r="E96" s="2343" t="s">
        <v>2302</v>
      </c>
      <c r="F96" s="2344">
        <v>20</v>
      </c>
      <c r="G96" s="2344" t="s">
        <v>2130</v>
      </c>
      <c r="H96" s="2345">
        <v>3528.2</v>
      </c>
      <c r="I96" s="2346">
        <f t="shared" si="2"/>
        <v>70564</v>
      </c>
    </row>
    <row r="97" spans="1:10" s="2347" customFormat="1" ht="12.75" x14ac:dyDescent="0.2">
      <c r="A97" s="2339">
        <v>92</v>
      </c>
      <c r="B97" s="2340">
        <v>45230</v>
      </c>
      <c r="C97" s="2341">
        <v>45230</v>
      </c>
      <c r="D97" s="2342" t="s">
        <v>2303</v>
      </c>
      <c r="E97" s="2343" t="s">
        <v>2304</v>
      </c>
      <c r="F97" s="2344">
        <f>58-10-2</f>
        <v>46</v>
      </c>
      <c r="G97" s="2344" t="s">
        <v>2130</v>
      </c>
      <c r="H97" s="2345">
        <v>118.49550000000001</v>
      </c>
      <c r="I97" s="2346">
        <f t="shared" si="2"/>
        <v>5450.7930000000006</v>
      </c>
    </row>
    <row r="98" spans="1:10" s="2347" customFormat="1" ht="12.75" x14ac:dyDescent="0.2">
      <c r="A98" s="2339">
        <v>93</v>
      </c>
      <c r="B98" s="2340">
        <v>44748</v>
      </c>
      <c r="C98" s="2341">
        <v>44749</v>
      </c>
      <c r="D98" s="2342" t="s">
        <v>2305</v>
      </c>
      <c r="E98" s="2343" t="s">
        <v>2306</v>
      </c>
      <c r="F98" s="2344">
        <f>100-8-6-3-11-4-2-7-22-6-3</f>
        <v>28</v>
      </c>
      <c r="G98" s="2344" t="s">
        <v>2130</v>
      </c>
      <c r="H98" s="2345">
        <v>395.89</v>
      </c>
      <c r="I98" s="2346">
        <f t="shared" si="2"/>
        <v>11084.92</v>
      </c>
    </row>
    <row r="99" spans="1:10" s="2347" customFormat="1" ht="12.75" x14ac:dyDescent="0.2">
      <c r="A99" s="2339">
        <v>94</v>
      </c>
      <c r="B99" s="2340">
        <v>45230</v>
      </c>
      <c r="C99" s="2341">
        <v>45230</v>
      </c>
      <c r="D99" s="2342" t="s">
        <v>2305</v>
      </c>
      <c r="E99" s="2343" t="s">
        <v>2306</v>
      </c>
      <c r="F99" s="2344">
        <f>100-5</f>
        <v>95</v>
      </c>
      <c r="G99" s="2344" t="s">
        <v>2130</v>
      </c>
      <c r="H99" s="2345">
        <v>383.5</v>
      </c>
      <c r="I99" s="2346">
        <f t="shared" si="2"/>
        <v>36432.5</v>
      </c>
    </row>
    <row r="100" spans="1:10" s="2347" customFormat="1" ht="12.75" x14ac:dyDescent="0.2">
      <c r="A100" s="2339">
        <v>95</v>
      </c>
      <c r="B100" s="2340">
        <v>40500</v>
      </c>
      <c r="C100" s="2341">
        <v>40500</v>
      </c>
      <c r="D100" s="2342" t="s">
        <v>2307</v>
      </c>
      <c r="E100" s="2343" t="s">
        <v>2308</v>
      </c>
      <c r="F100" s="2344">
        <f>417-7-6-5-6-5-10-13-18-6-6-6-11-6-4-5-7-6-6-6-6-6-7-5-6-5-6-5-12-8-5-5-5-5-2</f>
        <v>190</v>
      </c>
      <c r="G100" s="2344" t="s">
        <v>2130</v>
      </c>
      <c r="H100" s="2345">
        <v>55</v>
      </c>
      <c r="I100" s="2346">
        <f t="shared" si="2"/>
        <v>10450</v>
      </c>
    </row>
    <row r="101" spans="1:10" s="2347" customFormat="1" ht="12.75" x14ac:dyDescent="0.2">
      <c r="A101" s="2339">
        <v>96</v>
      </c>
      <c r="B101" s="2340" t="s">
        <v>2309</v>
      </c>
      <c r="C101" s="2341" t="s">
        <v>2309</v>
      </c>
      <c r="D101" s="2342" t="s">
        <v>2310</v>
      </c>
      <c r="E101" s="2343" t="s">
        <v>2311</v>
      </c>
      <c r="F101" s="2344">
        <f>516-14-5-9-6-6-11-7-6-9-3-7-6-6-10-10-8-6-7-5-6-9-15-10-7-16-4-23-7-6-16-6-7-2-10-8-4-9-2-9</f>
        <v>199</v>
      </c>
      <c r="G101" s="2344" t="s">
        <v>2130</v>
      </c>
      <c r="H101" s="2345">
        <v>110.92</v>
      </c>
      <c r="I101" s="2346">
        <f>F101*H101</f>
        <v>22073.08</v>
      </c>
    </row>
    <row r="102" spans="1:10" s="2347" customFormat="1" ht="12.75" x14ac:dyDescent="0.2">
      <c r="A102" s="2339">
        <v>97</v>
      </c>
      <c r="B102" s="2340">
        <v>44748</v>
      </c>
      <c r="C102" s="2341">
        <v>44748</v>
      </c>
      <c r="D102" s="2342" t="s">
        <v>2312</v>
      </c>
      <c r="E102" s="2343" t="s">
        <v>2313</v>
      </c>
      <c r="F102" s="2344">
        <f>100-8-6-2-4-4-6-6-2-5</f>
        <v>57</v>
      </c>
      <c r="G102" s="2344" t="s">
        <v>2130</v>
      </c>
      <c r="H102" s="2345">
        <v>77.644000000000005</v>
      </c>
      <c r="I102" s="2346">
        <f>F102*H102</f>
        <v>4425.7080000000005</v>
      </c>
    </row>
    <row r="103" spans="1:10" s="2347" customFormat="1" ht="12.75" x14ac:dyDescent="0.2">
      <c r="A103" s="2339">
        <v>98</v>
      </c>
      <c r="B103" s="2340">
        <v>45230</v>
      </c>
      <c r="C103" s="2341">
        <v>45230</v>
      </c>
      <c r="D103" s="2342" t="s">
        <v>2314</v>
      </c>
      <c r="E103" s="2343" t="s">
        <v>2315</v>
      </c>
      <c r="F103" s="2344">
        <f>100-10-4-21</f>
        <v>65</v>
      </c>
      <c r="G103" s="2344" t="s">
        <v>2130</v>
      </c>
      <c r="H103" s="2345">
        <v>68.44</v>
      </c>
      <c r="I103" s="2346">
        <f>F103*H103</f>
        <v>4448.5999999999995</v>
      </c>
    </row>
    <row r="104" spans="1:10" s="2338" customFormat="1" ht="12.75" x14ac:dyDescent="0.2">
      <c r="A104" s="2339">
        <v>99</v>
      </c>
      <c r="B104" s="2340">
        <v>44921</v>
      </c>
      <c r="C104" s="2341">
        <v>44921</v>
      </c>
      <c r="D104" s="2342" t="s">
        <v>2316</v>
      </c>
      <c r="E104" s="2343" t="s">
        <v>2317</v>
      </c>
      <c r="F104" s="2344">
        <v>2</v>
      </c>
      <c r="G104" s="2344" t="s">
        <v>2130</v>
      </c>
      <c r="H104" s="2345">
        <v>4472.2</v>
      </c>
      <c r="I104" s="2346">
        <f t="shared" ref="I104:I141" si="3">F104*H104</f>
        <v>8944.4</v>
      </c>
    </row>
    <row r="105" spans="1:10" s="2338" customFormat="1" ht="12.75" x14ac:dyDescent="0.2">
      <c r="A105" s="2339">
        <v>100</v>
      </c>
      <c r="B105" s="2340">
        <v>44921</v>
      </c>
      <c r="C105" s="2341">
        <v>44921</v>
      </c>
      <c r="D105" s="2342" t="s">
        <v>2318</v>
      </c>
      <c r="E105" s="2343" t="s">
        <v>2319</v>
      </c>
      <c r="F105" s="2344">
        <v>2</v>
      </c>
      <c r="G105" s="2344" t="s">
        <v>2130</v>
      </c>
      <c r="H105" s="2345">
        <v>4472.2</v>
      </c>
      <c r="I105" s="2346">
        <f t="shared" si="3"/>
        <v>8944.4</v>
      </c>
    </row>
    <row r="106" spans="1:10" s="2338" customFormat="1" ht="12.75" x14ac:dyDescent="0.2">
      <c r="A106" s="2339">
        <v>101</v>
      </c>
      <c r="B106" s="2340">
        <v>44921</v>
      </c>
      <c r="C106" s="2341">
        <v>44921</v>
      </c>
      <c r="D106" s="2342" t="s">
        <v>2320</v>
      </c>
      <c r="E106" s="2343" t="s">
        <v>2321</v>
      </c>
      <c r="F106" s="2344">
        <v>2</v>
      </c>
      <c r="G106" s="2344" t="s">
        <v>2130</v>
      </c>
      <c r="H106" s="2345">
        <v>4472.2</v>
      </c>
      <c r="I106" s="2346">
        <f t="shared" si="3"/>
        <v>8944.4</v>
      </c>
    </row>
    <row r="107" spans="1:10" s="2347" customFormat="1" ht="12.75" x14ac:dyDescent="0.2">
      <c r="A107" s="2339">
        <v>102</v>
      </c>
      <c r="B107" s="2340">
        <v>44503</v>
      </c>
      <c r="C107" s="2341">
        <v>44503</v>
      </c>
      <c r="D107" s="2342" t="s">
        <v>2322</v>
      </c>
      <c r="E107" s="2343" t="s">
        <v>2323</v>
      </c>
      <c r="F107" s="2344">
        <f>30-2-2-2-3-2-2-1-1-2-2-2-1-3-2-1</f>
        <v>2</v>
      </c>
      <c r="G107" s="2344" t="s">
        <v>2130</v>
      </c>
      <c r="H107" s="2345">
        <v>3538.82</v>
      </c>
      <c r="I107" s="2346">
        <f t="shared" si="3"/>
        <v>7077.64</v>
      </c>
    </row>
    <row r="108" spans="1:10" s="2338" customFormat="1" ht="12.75" x14ac:dyDescent="0.2">
      <c r="A108" s="2339">
        <v>103</v>
      </c>
      <c r="B108" s="2340">
        <v>44707</v>
      </c>
      <c r="C108" s="2341">
        <v>44707</v>
      </c>
      <c r="D108" s="2342" t="s">
        <v>2322</v>
      </c>
      <c r="E108" s="2343" t="s">
        <v>2323</v>
      </c>
      <c r="F108" s="2344">
        <v>25</v>
      </c>
      <c r="G108" s="2344" t="s">
        <v>2130</v>
      </c>
      <c r="H108" s="2345">
        <v>4804.96</v>
      </c>
      <c r="I108" s="2346">
        <f t="shared" si="3"/>
        <v>120124</v>
      </c>
      <c r="J108" s="2347"/>
    </row>
    <row r="109" spans="1:10" s="2338" customFormat="1" ht="12.75" x14ac:dyDescent="0.2">
      <c r="A109" s="2339">
        <v>104</v>
      </c>
      <c r="B109" s="2340">
        <v>44707</v>
      </c>
      <c r="C109" s="2341">
        <v>44707</v>
      </c>
      <c r="D109" s="2341" t="s">
        <v>2324</v>
      </c>
      <c r="E109" s="2343" t="s">
        <v>2325</v>
      </c>
      <c r="F109" s="2344">
        <f>48-2-3-1</f>
        <v>42</v>
      </c>
      <c r="G109" s="2344" t="s">
        <v>2130</v>
      </c>
      <c r="H109" s="2345">
        <v>4472.2</v>
      </c>
      <c r="I109" s="2346">
        <f t="shared" si="3"/>
        <v>187832.4</v>
      </c>
      <c r="J109" s="2347"/>
    </row>
    <row r="110" spans="1:10" s="2347" customFormat="1" ht="12.75" x14ac:dyDescent="0.2">
      <c r="A110" s="2339">
        <v>105</v>
      </c>
      <c r="B110" s="2340">
        <v>44707</v>
      </c>
      <c r="C110" s="2341">
        <v>44707</v>
      </c>
      <c r="D110" s="2341" t="s">
        <v>2326</v>
      </c>
      <c r="E110" s="2343" t="s">
        <v>2327</v>
      </c>
      <c r="F110" s="2344">
        <f>12-2-2-3-1</f>
        <v>4</v>
      </c>
      <c r="G110" s="2344" t="s">
        <v>2130</v>
      </c>
      <c r="H110" s="2345">
        <v>4487.54</v>
      </c>
      <c r="I110" s="2346">
        <f t="shared" si="3"/>
        <v>17950.16</v>
      </c>
    </row>
    <row r="111" spans="1:10" s="2338" customFormat="1" ht="12.75" x14ac:dyDescent="0.2">
      <c r="A111" s="2339">
        <v>106</v>
      </c>
      <c r="B111" s="2340">
        <v>44921</v>
      </c>
      <c r="C111" s="2341">
        <v>44921</v>
      </c>
      <c r="D111" s="2341" t="s">
        <v>2328</v>
      </c>
      <c r="E111" s="2343" t="s">
        <v>2329</v>
      </c>
      <c r="F111" s="2344">
        <f>5-1-1</f>
        <v>3</v>
      </c>
      <c r="G111" s="2344" t="s">
        <v>2130</v>
      </c>
      <c r="H111" s="2345">
        <v>7268.8</v>
      </c>
      <c r="I111" s="2346">
        <f t="shared" si="3"/>
        <v>21806.400000000001</v>
      </c>
      <c r="J111" s="2347"/>
    </row>
    <row r="112" spans="1:10" s="2347" customFormat="1" ht="12.75" x14ac:dyDescent="0.2">
      <c r="A112" s="2339">
        <v>107</v>
      </c>
      <c r="B112" s="2340">
        <v>44921</v>
      </c>
      <c r="C112" s="2341">
        <v>44921</v>
      </c>
      <c r="D112" s="2341" t="s">
        <v>2330</v>
      </c>
      <c r="E112" s="2343" t="s">
        <v>2331</v>
      </c>
      <c r="F112" s="2344">
        <f>50-1-2-2-1-3-1-2-2-1-3</f>
        <v>32</v>
      </c>
      <c r="G112" s="2344" t="s">
        <v>2130</v>
      </c>
      <c r="H112" s="2345">
        <v>8602.2000000000007</v>
      </c>
      <c r="I112" s="2346">
        <f t="shared" si="3"/>
        <v>275270.40000000002</v>
      </c>
    </row>
    <row r="113" spans="1:10" s="2347" customFormat="1" ht="12.75" x14ac:dyDescent="0.2">
      <c r="A113" s="2339">
        <v>108</v>
      </c>
      <c r="B113" s="2340">
        <v>44921</v>
      </c>
      <c r="C113" s="2341">
        <v>44921</v>
      </c>
      <c r="D113" s="2341" t="s">
        <v>2332</v>
      </c>
      <c r="E113" s="2343" t="s">
        <v>2333</v>
      </c>
      <c r="F113" s="2344">
        <f>15-1-1-1-1-4-1-4</f>
        <v>2</v>
      </c>
      <c r="G113" s="2344" t="s">
        <v>2130</v>
      </c>
      <c r="H113" s="2345">
        <v>11246.58</v>
      </c>
      <c r="I113" s="2346">
        <f t="shared" si="3"/>
        <v>22493.16</v>
      </c>
    </row>
    <row r="114" spans="1:10" s="2347" customFormat="1" ht="12.75" x14ac:dyDescent="0.2">
      <c r="A114" s="2339">
        <v>109</v>
      </c>
      <c r="B114" s="2340">
        <v>44921</v>
      </c>
      <c r="C114" s="2341">
        <v>44921</v>
      </c>
      <c r="D114" s="2342" t="s">
        <v>2334</v>
      </c>
      <c r="E114" s="2343" t="s">
        <v>2335</v>
      </c>
      <c r="F114" s="2344">
        <f>300-2-4-10-9-9-4-2-6-10-9-10-9-3-8</f>
        <v>205</v>
      </c>
      <c r="G114" s="2344" t="s">
        <v>2130</v>
      </c>
      <c r="H114" s="2345">
        <v>766.41</v>
      </c>
      <c r="I114" s="2346">
        <f t="shared" si="3"/>
        <v>157114.04999999999</v>
      </c>
    </row>
    <row r="115" spans="1:10" s="2347" customFormat="1" ht="12.75" x14ac:dyDescent="0.2">
      <c r="A115" s="2339">
        <v>110</v>
      </c>
      <c r="B115" s="2340">
        <v>44921</v>
      </c>
      <c r="C115" s="2341">
        <v>44921</v>
      </c>
      <c r="D115" s="2341" t="s">
        <v>2336</v>
      </c>
      <c r="E115" s="2343" t="s">
        <v>2337</v>
      </c>
      <c r="F115" s="2344">
        <f>79-1-5-6-3-3-1-5-5-4-4-1-3</f>
        <v>38</v>
      </c>
      <c r="G115" s="2344" t="s">
        <v>2130</v>
      </c>
      <c r="H115" s="2345">
        <v>766.41</v>
      </c>
      <c r="I115" s="2346">
        <f t="shared" si="3"/>
        <v>29123.579999999998</v>
      </c>
    </row>
    <row r="116" spans="1:10" s="2347" customFormat="1" ht="12.75" x14ac:dyDescent="0.2">
      <c r="A116" s="2339">
        <v>111</v>
      </c>
      <c r="B116" s="2340">
        <v>44921</v>
      </c>
      <c r="C116" s="2341">
        <v>44921</v>
      </c>
      <c r="D116" s="2341" t="s">
        <v>2338</v>
      </c>
      <c r="E116" s="2343" t="s">
        <v>2339</v>
      </c>
      <c r="F116" s="2344">
        <f>79-1-5-6-3-3-1-5-5-4-4-1-3</f>
        <v>38</v>
      </c>
      <c r="G116" s="2344" t="s">
        <v>2130</v>
      </c>
      <c r="H116" s="2345">
        <v>766.41</v>
      </c>
      <c r="I116" s="2346">
        <f t="shared" si="3"/>
        <v>29123.579999999998</v>
      </c>
    </row>
    <row r="117" spans="1:10" s="2347" customFormat="1" ht="12.75" x14ac:dyDescent="0.2">
      <c r="A117" s="2339">
        <v>112</v>
      </c>
      <c r="B117" s="2341">
        <v>44921</v>
      </c>
      <c r="C117" s="2341">
        <v>44921</v>
      </c>
      <c r="D117" s="2341" t="s">
        <v>2340</v>
      </c>
      <c r="E117" s="2343" t="s">
        <v>2341</v>
      </c>
      <c r="F117" s="2344">
        <f>79-1-5-6-3-3-1-5-5-4-4-1-3</f>
        <v>38</v>
      </c>
      <c r="G117" s="2344" t="s">
        <v>2130</v>
      </c>
      <c r="H117" s="2345">
        <v>766.41</v>
      </c>
      <c r="I117" s="2346">
        <f t="shared" si="3"/>
        <v>29123.579999999998</v>
      </c>
    </row>
    <row r="118" spans="1:10" s="2347" customFormat="1" ht="12.75" x14ac:dyDescent="0.2">
      <c r="A118" s="2339">
        <v>113</v>
      </c>
      <c r="B118" s="2340">
        <v>44187</v>
      </c>
      <c r="C118" s="2341">
        <v>44187</v>
      </c>
      <c r="D118" s="2341" t="s">
        <v>2342</v>
      </c>
      <c r="E118" s="2343" t="s">
        <v>2343</v>
      </c>
      <c r="F118" s="2344">
        <f>25-2-1-1-1-2-1-1</f>
        <v>16</v>
      </c>
      <c r="G118" s="2344" t="s">
        <v>2130</v>
      </c>
      <c r="H118" s="2345">
        <v>607.70000000000005</v>
      </c>
      <c r="I118" s="2346">
        <f t="shared" si="3"/>
        <v>9723.2000000000007</v>
      </c>
    </row>
    <row r="119" spans="1:10" s="2338" customFormat="1" ht="12.75" x14ac:dyDescent="0.2">
      <c r="A119" s="2339">
        <v>114</v>
      </c>
      <c r="B119" s="2340">
        <v>44533</v>
      </c>
      <c r="C119" s="2341">
        <v>44533</v>
      </c>
      <c r="D119" s="2341" t="s">
        <v>2342</v>
      </c>
      <c r="E119" s="2343" t="s">
        <v>2343</v>
      </c>
      <c r="F119" s="2344">
        <v>24</v>
      </c>
      <c r="G119" s="2344" t="s">
        <v>2130</v>
      </c>
      <c r="H119" s="2345">
        <v>572.29999999999995</v>
      </c>
      <c r="I119" s="2346">
        <f t="shared" si="3"/>
        <v>13735.199999999999</v>
      </c>
    </row>
    <row r="120" spans="1:10" s="2338" customFormat="1" ht="12.75" x14ac:dyDescent="0.2">
      <c r="A120" s="2339">
        <v>115</v>
      </c>
      <c r="B120" s="2340">
        <v>44707</v>
      </c>
      <c r="C120" s="2341">
        <v>44707</v>
      </c>
      <c r="D120" s="2341" t="s">
        <v>2342</v>
      </c>
      <c r="E120" s="2343" t="s">
        <v>2343</v>
      </c>
      <c r="F120" s="2344">
        <v>20</v>
      </c>
      <c r="G120" s="2344" t="s">
        <v>2130</v>
      </c>
      <c r="H120" s="2345">
        <v>601.79999999999995</v>
      </c>
      <c r="I120" s="2346">
        <f t="shared" si="3"/>
        <v>12036</v>
      </c>
    </row>
    <row r="121" spans="1:10" s="2347" customFormat="1" ht="12.75" x14ac:dyDescent="0.2">
      <c r="A121" s="2339">
        <v>116</v>
      </c>
      <c r="B121" s="2340">
        <v>44187</v>
      </c>
      <c r="C121" s="2341">
        <v>44187</v>
      </c>
      <c r="D121" s="2341" t="s">
        <v>2344</v>
      </c>
      <c r="E121" s="2343" t="s">
        <v>2345</v>
      </c>
      <c r="F121" s="2344">
        <f>15-1-1-2-1-1</f>
        <v>9</v>
      </c>
      <c r="G121" s="2344" t="s">
        <v>2130</v>
      </c>
      <c r="H121" s="2345">
        <v>607.70000000000005</v>
      </c>
      <c r="I121" s="2346">
        <f t="shared" si="3"/>
        <v>5469.3</v>
      </c>
    </row>
    <row r="122" spans="1:10" s="2338" customFormat="1" ht="12.75" x14ac:dyDescent="0.2">
      <c r="A122" s="2339">
        <v>117</v>
      </c>
      <c r="B122" s="2340">
        <v>44533</v>
      </c>
      <c r="C122" s="2341">
        <v>44533</v>
      </c>
      <c r="D122" s="2341" t="s">
        <v>2344</v>
      </c>
      <c r="E122" s="2343" t="s">
        <v>2345</v>
      </c>
      <c r="F122" s="2344">
        <v>16</v>
      </c>
      <c r="G122" s="2344" t="s">
        <v>2130</v>
      </c>
      <c r="H122" s="2345">
        <v>572.29999999999995</v>
      </c>
      <c r="I122" s="2346">
        <f t="shared" si="3"/>
        <v>9156.7999999999993</v>
      </c>
    </row>
    <row r="123" spans="1:10" s="2338" customFormat="1" ht="12.75" x14ac:dyDescent="0.2">
      <c r="A123" s="2339">
        <v>118</v>
      </c>
      <c r="B123" s="2340">
        <v>44707</v>
      </c>
      <c r="C123" s="2341">
        <v>44707</v>
      </c>
      <c r="D123" s="2341" t="s">
        <v>2344</v>
      </c>
      <c r="E123" s="2343" t="s">
        <v>2345</v>
      </c>
      <c r="F123" s="2344">
        <v>20</v>
      </c>
      <c r="G123" s="2344" t="s">
        <v>2130</v>
      </c>
      <c r="H123" s="2345">
        <v>601.79999999999995</v>
      </c>
      <c r="I123" s="2346">
        <f t="shared" si="3"/>
        <v>12036</v>
      </c>
    </row>
    <row r="124" spans="1:10" s="2347" customFormat="1" ht="12.75" x14ac:dyDescent="0.2">
      <c r="A124" s="2339">
        <v>119</v>
      </c>
      <c r="B124" s="2340">
        <v>44187</v>
      </c>
      <c r="C124" s="2341">
        <v>44187</v>
      </c>
      <c r="D124" s="2341" t="s">
        <v>2346</v>
      </c>
      <c r="E124" s="2343" t="s">
        <v>2347</v>
      </c>
      <c r="F124" s="2344">
        <f>15-1-1-2-1-1</f>
        <v>9</v>
      </c>
      <c r="G124" s="2344" t="s">
        <v>2130</v>
      </c>
      <c r="H124" s="2345">
        <v>607.70000000000005</v>
      </c>
      <c r="I124" s="2346">
        <f t="shared" si="3"/>
        <v>5469.3</v>
      </c>
    </row>
    <row r="125" spans="1:10" s="2338" customFormat="1" ht="12.75" x14ac:dyDescent="0.2">
      <c r="A125" s="2339">
        <v>120</v>
      </c>
      <c r="B125" s="2340">
        <v>44533</v>
      </c>
      <c r="C125" s="2341">
        <v>44533</v>
      </c>
      <c r="D125" s="2341" t="s">
        <v>2346</v>
      </c>
      <c r="E125" s="2343" t="s">
        <v>2347</v>
      </c>
      <c r="F125" s="2344">
        <v>16</v>
      </c>
      <c r="G125" s="2344" t="s">
        <v>2130</v>
      </c>
      <c r="H125" s="2345">
        <v>572.29999999999995</v>
      </c>
      <c r="I125" s="2346">
        <f t="shared" si="3"/>
        <v>9156.7999999999993</v>
      </c>
    </row>
    <row r="126" spans="1:10" s="2338" customFormat="1" ht="12.75" x14ac:dyDescent="0.2">
      <c r="A126" s="2339">
        <v>121</v>
      </c>
      <c r="B126" s="2340">
        <v>44707</v>
      </c>
      <c r="C126" s="2341">
        <v>44707</v>
      </c>
      <c r="D126" s="2341" t="s">
        <v>2346</v>
      </c>
      <c r="E126" s="2343" t="s">
        <v>2347</v>
      </c>
      <c r="F126" s="2344">
        <v>20</v>
      </c>
      <c r="G126" s="2344" t="s">
        <v>2130</v>
      </c>
      <c r="H126" s="2345">
        <v>601.79999999999995</v>
      </c>
      <c r="I126" s="2346">
        <f t="shared" si="3"/>
        <v>12036</v>
      </c>
    </row>
    <row r="127" spans="1:10" s="2347" customFormat="1" ht="12.75" x14ac:dyDescent="0.2">
      <c r="A127" s="2339">
        <v>122</v>
      </c>
      <c r="B127" s="2340">
        <v>44187</v>
      </c>
      <c r="C127" s="2341">
        <v>44187</v>
      </c>
      <c r="D127" s="2341" t="s">
        <v>2348</v>
      </c>
      <c r="E127" s="2343" t="s">
        <v>2349</v>
      </c>
      <c r="F127" s="2344">
        <f>15-1-1-2-1-1</f>
        <v>9</v>
      </c>
      <c r="G127" s="2344" t="s">
        <v>2130</v>
      </c>
      <c r="H127" s="2345">
        <v>607.70000000000005</v>
      </c>
      <c r="I127" s="2346">
        <f t="shared" si="3"/>
        <v>5469.3</v>
      </c>
      <c r="J127" s="2360"/>
    </row>
    <row r="128" spans="1:10" s="2338" customFormat="1" ht="12.75" x14ac:dyDescent="0.2">
      <c r="A128" s="2339">
        <v>123</v>
      </c>
      <c r="B128" s="2340">
        <v>44533</v>
      </c>
      <c r="C128" s="2341">
        <v>44533</v>
      </c>
      <c r="D128" s="2341" t="s">
        <v>2348</v>
      </c>
      <c r="E128" s="2343" t="s">
        <v>2349</v>
      </c>
      <c r="F128" s="2344">
        <v>16</v>
      </c>
      <c r="G128" s="2344" t="s">
        <v>2130</v>
      </c>
      <c r="H128" s="2345">
        <v>572.29999999999995</v>
      </c>
      <c r="I128" s="2346">
        <f t="shared" si="3"/>
        <v>9156.7999999999993</v>
      </c>
      <c r="J128" s="2361"/>
    </row>
    <row r="129" spans="1:10" s="2338" customFormat="1" ht="12.75" x14ac:dyDescent="0.2">
      <c r="A129" s="2339">
        <v>124</v>
      </c>
      <c r="B129" s="2340">
        <v>44707</v>
      </c>
      <c r="C129" s="2341">
        <v>44707</v>
      </c>
      <c r="D129" s="2341" t="s">
        <v>2348</v>
      </c>
      <c r="E129" s="2343" t="s">
        <v>2349</v>
      </c>
      <c r="F129" s="2344">
        <v>20</v>
      </c>
      <c r="G129" s="2344" t="s">
        <v>2130</v>
      </c>
      <c r="H129" s="2345">
        <v>601.79999999999995</v>
      </c>
      <c r="I129" s="2346">
        <f t="shared" si="3"/>
        <v>12036</v>
      </c>
      <c r="J129" s="2361"/>
    </row>
    <row r="130" spans="1:10" s="2347" customFormat="1" ht="12.75" x14ac:dyDescent="0.2">
      <c r="A130" s="2339">
        <v>125</v>
      </c>
      <c r="B130" s="2340">
        <v>44533</v>
      </c>
      <c r="C130" s="2341">
        <v>44533</v>
      </c>
      <c r="D130" s="2342" t="s">
        <v>2350</v>
      </c>
      <c r="E130" s="2343" t="s">
        <v>2351</v>
      </c>
      <c r="F130" s="2344">
        <f>50-3-2-1-2-1-3-3-1-1-1-1-4-1-1-2-2-1-1</f>
        <v>19</v>
      </c>
      <c r="G130" s="2344" t="s">
        <v>2130</v>
      </c>
      <c r="H130" s="2345">
        <v>1109.2</v>
      </c>
      <c r="I130" s="2346">
        <f t="shared" si="3"/>
        <v>21074.799999999999</v>
      </c>
      <c r="J130" s="2362"/>
    </row>
    <row r="131" spans="1:10" s="2338" customFormat="1" ht="12.75" x14ac:dyDescent="0.2">
      <c r="A131" s="2339">
        <v>126</v>
      </c>
      <c r="B131" s="2340">
        <v>44707</v>
      </c>
      <c r="C131" s="2341">
        <v>44707</v>
      </c>
      <c r="D131" s="2342" t="s">
        <v>2350</v>
      </c>
      <c r="E131" s="2343" t="s">
        <v>2351</v>
      </c>
      <c r="F131" s="2344">
        <v>40</v>
      </c>
      <c r="G131" s="2344" t="s">
        <v>2130</v>
      </c>
      <c r="H131" s="2345">
        <v>540.44000000000005</v>
      </c>
      <c r="I131" s="2346">
        <f t="shared" si="3"/>
        <v>21617.600000000002</v>
      </c>
      <c r="J131" s="2361"/>
    </row>
    <row r="132" spans="1:10" s="2338" customFormat="1" ht="12.75" x14ac:dyDescent="0.2">
      <c r="A132" s="2339">
        <v>127</v>
      </c>
      <c r="B132" s="2340">
        <v>44921</v>
      </c>
      <c r="C132" s="2341">
        <v>44921</v>
      </c>
      <c r="D132" s="2342" t="s">
        <v>2350</v>
      </c>
      <c r="E132" s="2343" t="s">
        <v>2351</v>
      </c>
      <c r="F132" s="2344">
        <v>50</v>
      </c>
      <c r="G132" s="2344" t="s">
        <v>2130</v>
      </c>
      <c r="H132" s="2345">
        <v>743.4</v>
      </c>
      <c r="I132" s="2346">
        <f t="shared" si="3"/>
        <v>37170</v>
      </c>
      <c r="J132" s="2361"/>
    </row>
    <row r="133" spans="1:10" s="2347" customFormat="1" ht="12.75" x14ac:dyDescent="0.2">
      <c r="A133" s="2339">
        <v>128</v>
      </c>
      <c r="B133" s="2340">
        <v>44533</v>
      </c>
      <c r="C133" s="2341">
        <v>44533</v>
      </c>
      <c r="D133" s="2342" t="s">
        <v>2352</v>
      </c>
      <c r="E133" s="2343" t="s">
        <v>2353</v>
      </c>
      <c r="F133" s="2344">
        <f>25-1-1-1-2-3-1-1-1-1-1-1-2-1-1</f>
        <v>7</v>
      </c>
      <c r="G133" s="2344" t="s">
        <v>2130</v>
      </c>
      <c r="H133" s="2345">
        <v>1433.7</v>
      </c>
      <c r="I133" s="2346">
        <f t="shared" si="3"/>
        <v>10035.9</v>
      </c>
      <c r="J133" s="2362"/>
    </row>
    <row r="134" spans="1:10" s="2338" customFormat="1" ht="12.75" x14ac:dyDescent="0.2">
      <c r="A134" s="2339">
        <v>129</v>
      </c>
      <c r="B134" s="2340">
        <v>44707</v>
      </c>
      <c r="C134" s="2341">
        <v>44707</v>
      </c>
      <c r="D134" s="2342" t="s">
        <v>2352</v>
      </c>
      <c r="E134" s="2343" t="s">
        <v>2353</v>
      </c>
      <c r="F134" s="2344">
        <v>20</v>
      </c>
      <c r="G134" s="2344" t="s">
        <v>2130</v>
      </c>
      <c r="H134" s="2345">
        <v>469.64</v>
      </c>
      <c r="I134" s="2346">
        <f t="shared" si="3"/>
        <v>9392.7999999999993</v>
      </c>
      <c r="J134" s="2361"/>
    </row>
    <row r="135" spans="1:10" s="2338" customFormat="1" ht="12.75" x14ac:dyDescent="0.2">
      <c r="A135" s="2339">
        <v>130</v>
      </c>
      <c r="B135" s="2340">
        <v>44921</v>
      </c>
      <c r="C135" s="2341">
        <v>44921</v>
      </c>
      <c r="D135" s="2342" t="s">
        <v>2352</v>
      </c>
      <c r="E135" s="2343" t="s">
        <v>2353</v>
      </c>
      <c r="F135" s="2344">
        <v>25</v>
      </c>
      <c r="G135" s="2344" t="s">
        <v>2130</v>
      </c>
      <c r="H135" s="2345">
        <v>743.4</v>
      </c>
      <c r="I135" s="2346">
        <f t="shared" si="3"/>
        <v>18585</v>
      </c>
      <c r="J135" s="2361"/>
    </row>
    <row r="136" spans="1:10" s="2347" customFormat="1" ht="12.75" x14ac:dyDescent="0.2">
      <c r="A136" s="2339">
        <v>131</v>
      </c>
      <c r="B136" s="2340">
        <v>44533</v>
      </c>
      <c r="C136" s="2341">
        <v>44533</v>
      </c>
      <c r="D136" s="2342" t="s">
        <v>2354</v>
      </c>
      <c r="E136" s="2343" t="s">
        <v>2355</v>
      </c>
      <c r="F136" s="2344">
        <f>25-1-1-1-2-3-1-1-1-1-1-1-2-1-1</f>
        <v>7</v>
      </c>
      <c r="G136" s="2344" t="s">
        <v>2130</v>
      </c>
      <c r="H136" s="2345">
        <v>1109.2</v>
      </c>
      <c r="I136" s="2346">
        <f t="shared" si="3"/>
        <v>7764.4000000000005</v>
      </c>
      <c r="J136" s="2362"/>
    </row>
    <row r="137" spans="1:10" s="2338" customFormat="1" ht="12.75" x14ac:dyDescent="0.2">
      <c r="A137" s="2339">
        <v>132</v>
      </c>
      <c r="B137" s="2340">
        <v>44707</v>
      </c>
      <c r="C137" s="2341">
        <v>44707</v>
      </c>
      <c r="D137" s="2342" t="s">
        <v>2354</v>
      </c>
      <c r="E137" s="2343" t="s">
        <v>2355</v>
      </c>
      <c r="F137" s="2344">
        <v>20</v>
      </c>
      <c r="G137" s="2344" t="s">
        <v>2130</v>
      </c>
      <c r="H137" s="2345">
        <v>469.64</v>
      </c>
      <c r="I137" s="2346">
        <f t="shared" si="3"/>
        <v>9392.7999999999993</v>
      </c>
      <c r="J137" s="2361"/>
    </row>
    <row r="138" spans="1:10" s="2338" customFormat="1" ht="12.75" x14ac:dyDescent="0.2">
      <c r="A138" s="2339">
        <v>133</v>
      </c>
      <c r="B138" s="2340">
        <v>44921</v>
      </c>
      <c r="C138" s="2341">
        <v>44921</v>
      </c>
      <c r="D138" s="2342" t="s">
        <v>2354</v>
      </c>
      <c r="E138" s="2343" t="s">
        <v>2355</v>
      </c>
      <c r="F138" s="2344">
        <v>25</v>
      </c>
      <c r="G138" s="2344" t="s">
        <v>2130</v>
      </c>
      <c r="H138" s="2345">
        <v>743.4</v>
      </c>
      <c r="I138" s="2346">
        <f t="shared" si="3"/>
        <v>18585</v>
      </c>
      <c r="J138" s="2363"/>
    </row>
    <row r="139" spans="1:10" s="2347" customFormat="1" ht="12.75" x14ac:dyDescent="0.2">
      <c r="A139" s="2339">
        <v>134</v>
      </c>
      <c r="B139" s="2340">
        <v>44533</v>
      </c>
      <c r="C139" s="2341">
        <v>44533</v>
      </c>
      <c r="D139" s="2342" t="s">
        <v>2356</v>
      </c>
      <c r="E139" s="2343" t="s">
        <v>2357</v>
      </c>
      <c r="F139" s="2344">
        <f>25-1-1-1-2-3-1-1-1-1-1-1-2-1-1</f>
        <v>7</v>
      </c>
      <c r="G139" s="2344" t="s">
        <v>2130</v>
      </c>
      <c r="H139" s="2345">
        <v>1109.2</v>
      </c>
      <c r="I139" s="2346">
        <f t="shared" si="3"/>
        <v>7764.4000000000005</v>
      </c>
      <c r="J139" s="2360"/>
    </row>
    <row r="140" spans="1:10" s="2338" customFormat="1" ht="12.75" x14ac:dyDescent="0.2">
      <c r="A140" s="2339">
        <v>135</v>
      </c>
      <c r="B140" s="2340">
        <v>44707</v>
      </c>
      <c r="C140" s="2341">
        <v>44707</v>
      </c>
      <c r="D140" s="2342" t="s">
        <v>2356</v>
      </c>
      <c r="E140" s="2343" t="s">
        <v>2357</v>
      </c>
      <c r="F140" s="2344">
        <v>20</v>
      </c>
      <c r="G140" s="2344" t="s">
        <v>2130</v>
      </c>
      <c r="H140" s="2345">
        <v>469.64</v>
      </c>
      <c r="I140" s="2346">
        <f t="shared" si="3"/>
        <v>9392.7999999999993</v>
      </c>
    </row>
    <row r="141" spans="1:10" s="2338" customFormat="1" ht="12.75" x14ac:dyDescent="0.2">
      <c r="A141" s="2339">
        <v>136</v>
      </c>
      <c r="B141" s="2340">
        <v>44921</v>
      </c>
      <c r="C141" s="2341">
        <v>44921</v>
      </c>
      <c r="D141" s="2342" t="s">
        <v>2356</v>
      </c>
      <c r="E141" s="2343" t="s">
        <v>2357</v>
      </c>
      <c r="F141" s="2344">
        <v>25</v>
      </c>
      <c r="G141" s="2344" t="s">
        <v>2130</v>
      </c>
      <c r="H141" s="2345">
        <v>743.4</v>
      </c>
      <c r="I141" s="2346">
        <f t="shared" si="3"/>
        <v>18585</v>
      </c>
    </row>
    <row r="142" spans="1:10" s="2338" customFormat="1" ht="12.75" x14ac:dyDescent="0.2">
      <c r="A142" s="2344">
        <v>137</v>
      </c>
      <c r="B142" s="2341">
        <v>44903</v>
      </c>
      <c r="C142" s="2341">
        <v>44903</v>
      </c>
      <c r="D142" s="2342" t="s">
        <v>2358</v>
      </c>
      <c r="E142" s="2343" t="s">
        <v>2359</v>
      </c>
      <c r="F142" s="2344">
        <f>700-3-22-51-21-12-38-26-4-59-16-20-22-13-67</f>
        <v>326</v>
      </c>
      <c r="G142" s="2344" t="s">
        <v>2266</v>
      </c>
      <c r="H142" s="2345">
        <v>920.4</v>
      </c>
      <c r="I142" s="2359">
        <f>+F142*H142</f>
        <v>300050.39999999997</v>
      </c>
    </row>
    <row r="143" spans="1:10" s="2338" customFormat="1" ht="12.75" x14ac:dyDescent="0.2">
      <c r="A143" s="2344">
        <v>138</v>
      </c>
      <c r="B143" s="2341">
        <v>44903</v>
      </c>
      <c r="C143" s="2341">
        <v>44903</v>
      </c>
      <c r="D143" s="2342" t="s">
        <v>2360</v>
      </c>
      <c r="E143" s="2343" t="s">
        <v>2361</v>
      </c>
      <c r="F143" s="2344">
        <f>850-117-39-10-49-12-66-31-8-29-47-70-72-172-86</f>
        <v>42</v>
      </c>
      <c r="G143" s="2344" t="s">
        <v>2266</v>
      </c>
      <c r="H143" s="2345">
        <v>682.66176470588198</v>
      </c>
      <c r="I143" s="2359">
        <f>+F143*H143</f>
        <v>28671.794117647041</v>
      </c>
    </row>
    <row r="144" spans="1:10" s="2338" customFormat="1" ht="12.75" x14ac:dyDescent="0.2">
      <c r="A144" s="2344">
        <v>139</v>
      </c>
      <c r="B144" s="2341">
        <v>45268</v>
      </c>
      <c r="C144" s="2341">
        <v>45268</v>
      </c>
      <c r="D144" s="2342" t="s">
        <v>2358</v>
      </c>
      <c r="E144" s="2343" t="s">
        <v>2359</v>
      </c>
      <c r="F144" s="2344">
        <f>42</f>
        <v>42</v>
      </c>
      <c r="G144" s="2344" t="s">
        <v>2298</v>
      </c>
      <c r="H144" s="2352">
        <v>9882.5</v>
      </c>
      <c r="I144" s="2359">
        <f t="shared" ref="I144:I148" si="4">+F144*H144</f>
        <v>415065</v>
      </c>
    </row>
    <row r="145" spans="1:10" s="2338" customFormat="1" ht="12.75" x14ac:dyDescent="0.2">
      <c r="A145" s="2344">
        <v>140</v>
      </c>
      <c r="B145" s="2341">
        <v>45268</v>
      </c>
      <c r="C145" s="2341">
        <v>45268</v>
      </c>
      <c r="D145" s="2342" t="s">
        <v>2360</v>
      </c>
      <c r="E145" s="2343" t="s">
        <v>2361</v>
      </c>
      <c r="F145" s="2344">
        <v>20</v>
      </c>
      <c r="G145" s="2344" t="s">
        <v>2298</v>
      </c>
      <c r="H145" s="2352">
        <v>12223.03</v>
      </c>
      <c r="I145" s="2359">
        <f t="shared" si="4"/>
        <v>244460.6</v>
      </c>
    </row>
    <row r="146" spans="1:10" s="2338" customFormat="1" ht="12.75" x14ac:dyDescent="0.2">
      <c r="A146" s="2344">
        <v>141</v>
      </c>
      <c r="B146" s="2341">
        <v>45287</v>
      </c>
      <c r="C146" s="2341">
        <v>45287</v>
      </c>
      <c r="D146" s="2342" t="s">
        <v>2358</v>
      </c>
      <c r="E146" s="2343" t="s">
        <v>2359</v>
      </c>
      <c r="F146" s="2344">
        <f>45</f>
        <v>45</v>
      </c>
      <c r="G146" s="2344" t="s">
        <v>2298</v>
      </c>
      <c r="H146" s="2352">
        <v>9882.5</v>
      </c>
      <c r="I146" s="2359">
        <f t="shared" si="4"/>
        <v>444712.5</v>
      </c>
    </row>
    <row r="147" spans="1:10" s="2338" customFormat="1" ht="12.75" x14ac:dyDescent="0.2">
      <c r="A147" s="2339">
        <v>142</v>
      </c>
      <c r="B147" s="2340">
        <v>45287</v>
      </c>
      <c r="C147" s="2340">
        <v>45287</v>
      </c>
      <c r="D147" s="2383" t="s">
        <v>2360</v>
      </c>
      <c r="E147" s="2384" t="s">
        <v>2361</v>
      </c>
      <c r="F147" s="2339">
        <v>30</v>
      </c>
      <c r="G147" s="2339" t="s">
        <v>2298</v>
      </c>
      <c r="H147" s="2385">
        <v>12223.03</v>
      </c>
      <c r="I147" s="2346">
        <f t="shared" si="4"/>
        <v>366690.9</v>
      </c>
    </row>
    <row r="148" spans="1:10" s="2338" customFormat="1" ht="12.75" x14ac:dyDescent="0.2">
      <c r="A148" s="2339">
        <v>143</v>
      </c>
      <c r="B148" s="2340">
        <v>45287</v>
      </c>
      <c r="C148" s="2340">
        <v>45287</v>
      </c>
      <c r="D148" s="2383" t="s">
        <v>2362</v>
      </c>
      <c r="E148" s="2384" t="s">
        <v>2363</v>
      </c>
      <c r="F148" s="2339">
        <v>16</v>
      </c>
      <c r="G148" s="2339" t="s">
        <v>2266</v>
      </c>
      <c r="H148" s="2385">
        <v>2448.5</v>
      </c>
      <c r="I148" s="2346">
        <f t="shared" si="4"/>
        <v>39176</v>
      </c>
    </row>
    <row r="149" spans="1:10" s="2338" customFormat="1" ht="12.75" x14ac:dyDescent="0.2">
      <c r="A149" s="2379"/>
      <c r="B149" s="2380"/>
      <c r="C149" s="2372"/>
      <c r="D149" s="2373"/>
      <c r="E149" s="2374"/>
      <c r="F149" s="2371"/>
      <c r="G149" s="2371"/>
      <c r="H149" s="2381"/>
      <c r="I149" s="2382"/>
    </row>
    <row r="150" spans="1:10" s="2322" customFormat="1" x14ac:dyDescent="0.25">
      <c r="H150" s="2323" t="s">
        <v>2179</v>
      </c>
      <c r="I150" s="2364">
        <f>SUM(I8:I149)</f>
        <v>7110514.6253068196</v>
      </c>
      <c r="J150" s="2365"/>
    </row>
    <row r="151" spans="1:10" s="2322" customFormat="1" x14ac:dyDescent="0.25">
      <c r="H151" s="2325"/>
      <c r="I151" s="2366"/>
      <c r="J151" s="2365"/>
    </row>
    <row r="152" spans="1:10" s="2322" customFormat="1" x14ac:dyDescent="0.25">
      <c r="H152" s="2325"/>
      <c r="I152" s="2366"/>
      <c r="J152" s="2365"/>
    </row>
    <row r="153" spans="1:10" s="2322" customFormat="1" x14ac:dyDescent="0.25">
      <c r="H153" s="2325"/>
      <c r="I153" s="2366"/>
      <c r="J153" s="2365"/>
    </row>
    <row r="154" spans="1:10" x14ac:dyDescent="0.25">
      <c r="A154" s="2945" t="s">
        <v>2180</v>
      </c>
      <c r="B154" s="2945"/>
      <c r="C154" s="2945"/>
      <c r="D154" s="2945"/>
      <c r="E154" s="2945"/>
      <c r="F154" s="2945"/>
      <c r="G154" s="2945"/>
      <c r="H154" s="2945"/>
      <c r="I154" s="2945"/>
    </row>
    <row r="155" spans="1:10" ht="15.75" x14ac:dyDescent="0.25">
      <c r="A155" s="2953" t="s">
        <v>2181</v>
      </c>
      <c r="B155" s="2953"/>
      <c r="C155" s="2953"/>
      <c r="D155" s="2953"/>
      <c r="E155" s="2953"/>
      <c r="F155" s="2953"/>
      <c r="G155" s="2953"/>
      <c r="H155" s="2953"/>
      <c r="I155" s="2953"/>
    </row>
    <row r="156" spans="1:10" ht="15.75" x14ac:dyDescent="0.25">
      <c r="A156" s="2954" t="s">
        <v>2182</v>
      </c>
      <c r="B156" s="2954"/>
      <c r="C156" s="2954"/>
      <c r="D156" s="2954"/>
      <c r="E156" s="2954"/>
      <c r="F156" s="2954"/>
      <c r="G156" s="2954"/>
      <c r="H156" s="2954"/>
      <c r="I156" s="2954"/>
    </row>
    <row r="157" spans="1:10" ht="15.75" x14ac:dyDescent="0.25">
      <c r="A157" s="2954" t="s">
        <v>2183</v>
      </c>
      <c r="B157" s="2954"/>
      <c r="C157" s="2954"/>
      <c r="D157" s="2954"/>
      <c r="E157" s="2954"/>
      <c r="F157" s="2954"/>
      <c r="G157" s="2954"/>
      <c r="H157" s="2954"/>
      <c r="I157" s="2954"/>
    </row>
    <row r="158" spans="1:10" s="2367" customFormat="1" ht="12.75" customHeight="1" x14ac:dyDescent="0.25">
      <c r="A158" s="2327"/>
      <c r="B158" s="2955"/>
      <c r="C158" s="2955"/>
      <c r="D158" s="2955"/>
      <c r="E158" s="2956"/>
      <c r="F158" s="2956"/>
      <c r="G158" s="2328"/>
      <c r="H158" s="2957"/>
      <c r="I158" s="2957"/>
    </row>
    <row r="159" spans="1:10" s="2367" customFormat="1" x14ac:dyDescent="0.25">
      <c r="A159" s="2327"/>
      <c r="B159" s="2951"/>
      <c r="C159" s="2951"/>
      <c r="D159" s="2951"/>
      <c r="E159" s="2951"/>
      <c r="F159" s="2951"/>
      <c r="G159" s="93"/>
      <c r="H159" s="2329"/>
      <c r="I159" s="93"/>
    </row>
    <row r="160" spans="1:10" s="2367" customFormat="1" x14ac:dyDescent="0.25">
      <c r="A160" s="2368"/>
      <c r="B160" s="2368"/>
      <c r="C160" s="2368"/>
      <c r="D160" s="2368"/>
      <c r="E160" s="2368"/>
      <c r="F160" s="2368"/>
      <c r="G160" s="2368"/>
      <c r="H160" s="2368"/>
      <c r="I160" s="2368"/>
    </row>
    <row r="161" spans="1:9" s="2367" customFormat="1" x14ac:dyDescent="0.25">
      <c r="A161" s="2369"/>
      <c r="B161" s="2369"/>
      <c r="C161" s="2369"/>
      <c r="D161" s="2369"/>
      <c r="E161" s="2369"/>
      <c r="F161" s="2369"/>
      <c r="G161" s="2369"/>
      <c r="H161" s="2369"/>
      <c r="I161" s="2369"/>
    </row>
    <row r="162" spans="1:9" x14ac:dyDescent="0.25">
      <c r="A162" s="2367"/>
      <c r="B162" s="2367"/>
      <c r="C162" s="2367"/>
      <c r="D162" s="2367"/>
      <c r="E162" s="2367"/>
      <c r="F162" s="2367"/>
      <c r="G162" s="2367"/>
      <c r="H162" s="2367"/>
      <c r="I162" s="2367"/>
    </row>
    <row r="163" spans="1:9" x14ac:dyDescent="0.25">
      <c r="A163" s="2964"/>
      <c r="B163" s="2964"/>
      <c r="C163" s="2964"/>
      <c r="D163" s="2964"/>
      <c r="E163" s="2964"/>
      <c r="F163" s="2964"/>
      <c r="G163" s="2964"/>
      <c r="H163" s="2964"/>
      <c r="I163" s="2964"/>
    </row>
    <row r="166" spans="1:9" s="2347" customFormat="1" ht="12.75" x14ac:dyDescent="0.2"/>
    <row r="167" spans="1:9" s="2347" customFormat="1" ht="12.75" x14ac:dyDescent="0.2"/>
    <row r="168" spans="1:9" s="2370" customFormat="1" x14ac:dyDescent="0.25"/>
    <row r="169" spans="1:9" s="2370" customFormat="1" x14ac:dyDescent="0.25"/>
    <row r="170" spans="1:9" s="2374" customFormat="1" ht="12.75" x14ac:dyDescent="0.2">
      <c r="A170" s="2371"/>
      <c r="B170" s="2372"/>
      <c r="C170" s="2372"/>
      <c r="D170" s="2373"/>
      <c r="F170" s="2371"/>
      <c r="G170" s="2371"/>
      <c r="H170" s="2375"/>
      <c r="I170" s="2376"/>
    </row>
    <row r="171" spans="1:9" s="2370" customFormat="1" x14ac:dyDescent="0.25"/>
    <row r="172" spans="1:9" s="2370" customFormat="1" x14ac:dyDescent="0.25"/>
    <row r="173" spans="1:9" s="2374" customFormat="1" ht="12.75" x14ac:dyDescent="0.2">
      <c r="A173" s="2371"/>
      <c r="B173" s="2372"/>
      <c r="C173" s="2372"/>
      <c r="D173" s="2372"/>
      <c r="F173" s="2371"/>
      <c r="G173" s="2371"/>
      <c r="H173" s="2375"/>
      <c r="I173" s="2376"/>
    </row>
    <row r="174" spans="1:9" s="2374" customFormat="1" ht="12.75" x14ac:dyDescent="0.2">
      <c r="A174" s="2371"/>
      <c r="B174" s="2372"/>
      <c r="C174" s="2372"/>
      <c r="D174" s="2372"/>
      <c r="F174" s="2371"/>
      <c r="G174" s="2371"/>
      <c r="H174" s="2375"/>
      <c r="I174" s="2376"/>
    </row>
    <row r="175" spans="1:9" s="2374" customFormat="1" ht="12.75" x14ac:dyDescent="0.2">
      <c r="A175" s="2371"/>
      <c r="B175" s="2372"/>
      <c r="C175" s="2372"/>
      <c r="D175" s="2372"/>
      <c r="F175" s="2371"/>
      <c r="G175" s="2371"/>
      <c r="H175" s="2375"/>
      <c r="I175" s="2376"/>
    </row>
    <row r="176" spans="1:9" s="2374" customFormat="1" ht="12.75" x14ac:dyDescent="0.2">
      <c r="A176" s="2371"/>
      <c r="B176" s="2372"/>
      <c r="C176" s="2372"/>
      <c r="D176" s="2372"/>
      <c r="F176" s="2371"/>
      <c r="G176" s="2371"/>
      <c r="H176" s="2375"/>
      <c r="I176" s="2376"/>
    </row>
    <row r="177" spans="1:9" s="2374" customFormat="1" ht="12.75" x14ac:dyDescent="0.2">
      <c r="A177" s="2371"/>
      <c r="B177" s="2372"/>
      <c r="C177" s="2372"/>
      <c r="D177" s="2373"/>
      <c r="F177" s="2371"/>
      <c r="G177" s="2371"/>
      <c r="H177" s="2375"/>
      <c r="I177" s="2376"/>
    </row>
    <row r="178" spans="1:9" s="2377" customFormat="1" x14ac:dyDescent="0.25">
      <c r="A178" s="2371"/>
      <c r="B178" s="2372"/>
      <c r="C178" s="2372"/>
      <c r="D178" s="2373"/>
      <c r="E178" s="2374"/>
      <c r="F178" s="2371"/>
      <c r="G178" s="2371"/>
      <c r="H178" s="2375"/>
      <c r="I178" s="2376"/>
    </row>
    <row r="179" spans="1:9" s="2374" customFormat="1" ht="12.75" x14ac:dyDescent="0.2">
      <c r="A179" s="2371"/>
      <c r="B179" s="2372"/>
      <c r="C179" s="2372"/>
      <c r="D179" s="2373"/>
      <c r="F179" s="2371"/>
      <c r="G179" s="2371"/>
      <c r="H179" s="2375"/>
      <c r="I179" s="2376"/>
    </row>
    <row r="180" spans="1:9" s="2374" customFormat="1" ht="12.75" x14ac:dyDescent="0.2">
      <c r="A180" s="2371"/>
      <c r="B180" s="2372"/>
      <c r="C180" s="2372"/>
      <c r="D180" s="2373"/>
      <c r="F180" s="2371"/>
      <c r="G180" s="2371"/>
      <c r="H180" s="2375"/>
      <c r="I180" s="2376"/>
    </row>
    <row r="181" spans="1:9" s="2374" customFormat="1" ht="12.75" x14ac:dyDescent="0.2">
      <c r="A181" s="2371"/>
      <c r="B181" s="2372"/>
      <c r="C181" s="2372"/>
      <c r="D181" s="2373"/>
      <c r="F181" s="2371"/>
      <c r="G181" s="2371"/>
      <c r="H181" s="2375"/>
      <c r="I181" s="2376"/>
    </row>
    <row r="182" spans="1:9" s="2374" customFormat="1" ht="12.75" x14ac:dyDescent="0.2">
      <c r="A182" s="2371"/>
      <c r="B182" s="2372"/>
      <c r="C182" s="2372"/>
      <c r="D182" s="2373"/>
      <c r="F182" s="2371"/>
      <c r="G182" s="2371"/>
      <c r="H182" s="2375"/>
      <c r="I182" s="2376"/>
    </row>
    <row r="183" spans="1:9" s="2374" customFormat="1" ht="12.75" x14ac:dyDescent="0.2">
      <c r="A183" s="2371"/>
      <c r="B183" s="2372"/>
      <c r="C183" s="2372"/>
      <c r="D183" s="2373"/>
      <c r="F183" s="2371"/>
      <c r="G183" s="2371"/>
      <c r="H183" s="2375"/>
      <c r="I183" s="2376"/>
    </row>
    <row r="184" spans="1:9" s="2374" customFormat="1" ht="12.75" x14ac:dyDescent="0.2">
      <c r="A184" s="2371"/>
      <c r="B184" s="2372"/>
      <c r="C184" s="2372"/>
      <c r="D184" s="2373"/>
      <c r="F184" s="2371"/>
      <c r="G184" s="2371"/>
      <c r="H184" s="2375"/>
      <c r="I184" s="2376"/>
    </row>
    <row r="185" spans="1:9" s="2374" customFormat="1" ht="12.75" x14ac:dyDescent="0.2">
      <c r="A185" s="2371"/>
      <c r="B185" s="2372"/>
      <c r="C185" s="2372"/>
      <c r="D185" s="2373"/>
      <c r="F185" s="2371"/>
      <c r="G185" s="2371"/>
      <c r="H185" s="2375"/>
      <c r="I185" s="2376"/>
    </row>
    <row r="186" spans="1:9" s="2374" customFormat="1" ht="12.75" x14ac:dyDescent="0.2">
      <c r="A186" s="2371"/>
      <c r="B186" s="2372"/>
      <c r="C186" s="2372"/>
      <c r="D186" s="2373"/>
      <c r="F186" s="2371"/>
      <c r="G186" s="2371"/>
      <c r="H186" s="2375"/>
      <c r="I186" s="2376"/>
    </row>
    <row r="187" spans="1:9" s="2374" customFormat="1" ht="12.75" x14ac:dyDescent="0.2">
      <c r="A187" s="2371"/>
      <c r="B187" s="2372"/>
      <c r="C187" s="2372"/>
      <c r="D187" s="2373"/>
      <c r="F187" s="2371"/>
      <c r="G187" s="2371"/>
      <c r="H187" s="2375"/>
      <c r="I187" s="2376"/>
    </row>
    <row r="188" spans="1:9" s="2374" customFormat="1" ht="12.75" x14ac:dyDescent="0.2">
      <c r="A188" s="2371"/>
      <c r="B188" s="2372"/>
      <c r="C188" s="2372"/>
      <c r="D188" s="2373"/>
      <c r="F188" s="2371"/>
      <c r="G188" s="2371"/>
      <c r="H188" s="2375"/>
      <c r="I188" s="2376"/>
    </row>
    <row r="189" spans="1:9" s="2374" customFormat="1" ht="12.75" x14ac:dyDescent="0.2">
      <c r="A189" s="2371"/>
      <c r="B189" s="2372"/>
      <c r="C189" s="2372"/>
      <c r="D189" s="2373"/>
      <c r="F189" s="2371"/>
      <c r="G189" s="2371"/>
      <c r="H189" s="2375"/>
      <c r="I189" s="2376"/>
    </row>
    <row r="190" spans="1:9" s="2370" customFormat="1" x14ac:dyDescent="0.25">
      <c r="I190" s="2378"/>
    </row>
    <row r="191" spans="1:9" s="2370" customFormat="1" x14ac:dyDescent="0.25"/>
    <row r="192" spans="1:9" s="2370" customFormat="1" x14ac:dyDescent="0.25"/>
    <row r="193" spans="1:9" s="2370" customFormat="1" x14ac:dyDescent="0.25"/>
    <row r="194" spans="1:9" s="2370" customFormat="1" x14ac:dyDescent="0.25"/>
    <row r="195" spans="1:9" s="2370" customFormat="1" x14ac:dyDescent="0.25">
      <c r="A195" s="2965"/>
      <c r="B195" s="2965"/>
      <c r="C195" s="2965"/>
      <c r="D195" s="2965"/>
      <c r="E195" s="2965"/>
      <c r="F195" s="2965"/>
      <c r="G195" s="2965"/>
      <c r="H195" s="2965"/>
      <c r="I195" s="2965"/>
    </row>
    <row r="196" spans="1:9" s="2370" customFormat="1" x14ac:dyDescent="0.25">
      <c r="A196" s="2966"/>
      <c r="B196" s="2966"/>
      <c r="C196" s="2966"/>
      <c r="D196" s="2966"/>
      <c r="E196" s="2966"/>
      <c r="F196" s="2966"/>
      <c r="G196" s="2966"/>
      <c r="H196" s="2966"/>
      <c r="I196" s="2966"/>
    </row>
    <row r="197" spans="1:9" s="2370" customFormat="1" x14ac:dyDescent="0.25">
      <c r="A197" s="2963"/>
      <c r="B197" s="2963"/>
      <c r="C197" s="2963"/>
      <c r="D197" s="2963"/>
      <c r="E197" s="2963"/>
      <c r="F197" s="2963"/>
      <c r="G197" s="2963"/>
      <c r="H197" s="2963"/>
      <c r="I197" s="2963"/>
    </row>
    <row r="198" spans="1:9" s="2370" customFormat="1" ht="17.25" customHeight="1" x14ac:dyDescent="0.25">
      <c r="A198" s="2963"/>
      <c r="B198" s="2963"/>
      <c r="C198" s="2963"/>
      <c r="D198" s="2963"/>
      <c r="E198" s="2963"/>
      <c r="F198" s="2963"/>
      <c r="G198" s="2963"/>
      <c r="H198" s="2963"/>
      <c r="I198" s="2963"/>
    </row>
    <row r="199" spans="1:9" s="2370" customFormat="1" ht="17.25" customHeight="1" x14ac:dyDescent="0.25">
      <c r="A199" s="2377"/>
      <c r="B199" s="2377"/>
      <c r="C199" s="2377"/>
      <c r="D199" s="2377"/>
      <c r="E199" s="2377"/>
      <c r="F199" s="2377"/>
      <c r="G199" s="2377"/>
      <c r="H199" s="2377"/>
      <c r="I199" s="2377"/>
    </row>
    <row r="200" spans="1:9" ht="14.25" customHeight="1" x14ac:dyDescent="0.25"/>
  </sheetData>
  <mergeCells count="19">
    <mergeCell ref="A198:I198"/>
    <mergeCell ref="B159:D159"/>
    <mergeCell ref="E159:F159"/>
    <mergeCell ref="A163:I163"/>
    <mergeCell ref="A195:I195"/>
    <mergeCell ref="A196:I196"/>
    <mergeCell ref="A197:I197"/>
    <mergeCell ref="A155:I155"/>
    <mergeCell ref="A156:I156"/>
    <mergeCell ref="A157:I157"/>
    <mergeCell ref="B158:D158"/>
    <mergeCell ref="E158:F158"/>
    <mergeCell ref="H158:I158"/>
    <mergeCell ref="A154:I154"/>
    <mergeCell ref="A3:I3"/>
    <mergeCell ref="A4:I4"/>
    <mergeCell ref="A5:I5"/>
    <mergeCell ref="A6:I6"/>
    <mergeCell ref="F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8"/>
  <sheetViews>
    <sheetView showGridLines="0" topLeftCell="B7" zoomScaleNormal="100" zoomScaleSheetLayoutView="100" workbookViewId="0">
      <selection activeCell="P47" sqref="P47"/>
    </sheetView>
  </sheetViews>
  <sheetFormatPr baseColWidth="10" defaultColWidth="6.7109375" defaultRowHeight="15" x14ac:dyDescent="0.25"/>
  <cols>
    <col min="1" max="1" width="1.85546875" customWidth="1"/>
    <col min="2" max="2" width="4.140625" style="190" customWidth="1"/>
    <col min="3" max="3" width="4.5703125" style="190" customWidth="1"/>
    <col min="4" max="4" width="7.42578125" customWidth="1"/>
    <col min="5" max="5" width="8" customWidth="1"/>
    <col min="6" max="6" width="2.5703125" customWidth="1"/>
    <col min="7" max="7" width="2" customWidth="1"/>
    <col min="8" max="8" width="1.85546875" customWidth="1"/>
    <col min="9" max="9" width="11.42578125" customWidth="1"/>
    <col min="10" max="10" width="6" customWidth="1"/>
    <col min="11" max="11" width="5.7109375" customWidth="1"/>
    <col min="12" max="12" width="8" customWidth="1"/>
    <col min="13" max="13" width="6" customWidth="1"/>
    <col min="14" max="14" width="6.28515625" customWidth="1"/>
    <col min="15" max="15" width="14.7109375" customWidth="1"/>
    <col min="16" max="16" width="17.7109375" customWidth="1"/>
    <col min="17" max="17" width="17" customWidth="1"/>
    <col min="18" max="18" width="15.28515625" customWidth="1"/>
    <col min="19" max="19" width="14.28515625" customWidth="1"/>
    <col min="20" max="20" width="14.7109375" customWidth="1"/>
    <col min="21" max="21" width="16.42578125" customWidth="1"/>
    <col min="22" max="22" width="21.28515625" customWidth="1"/>
    <col min="23" max="23" width="14.28515625" bestFit="1" customWidth="1"/>
    <col min="24" max="24" width="19.85546875" customWidth="1"/>
    <col min="25" max="25" width="13" customWidth="1"/>
    <col min="26" max="26" width="14.140625" customWidth="1"/>
    <col min="27" max="27" width="2.85546875" customWidth="1"/>
    <col min="29" max="29" width="0" style="162" hidden="1" customWidth="1"/>
  </cols>
  <sheetData>
    <row r="1" spans="2:29" ht="10.5" customHeight="1" x14ac:dyDescent="0.25">
      <c r="B1" s="857"/>
      <c r="C1" s="859"/>
      <c r="D1" s="78"/>
      <c r="E1" s="78"/>
      <c r="F1" s="78"/>
      <c r="G1" s="78"/>
      <c r="H1" s="78"/>
      <c r="I1" s="78"/>
      <c r="J1" s="78"/>
      <c r="K1" s="78"/>
      <c r="L1" s="78"/>
      <c r="M1" s="78"/>
      <c r="N1" s="78"/>
      <c r="O1" s="78"/>
      <c r="P1" s="78"/>
      <c r="Q1" s="78"/>
      <c r="R1" s="78"/>
      <c r="S1" s="78"/>
      <c r="T1" s="78"/>
      <c r="U1" s="78"/>
      <c r="V1" s="78"/>
      <c r="W1" s="78"/>
      <c r="X1" s="78"/>
      <c r="Y1" s="78"/>
      <c r="Z1" s="78"/>
      <c r="AA1" s="271"/>
    </row>
    <row r="2" spans="2:29" x14ac:dyDescent="0.25">
      <c r="B2" s="191"/>
      <c r="C2" s="860"/>
      <c r="D2" s="179"/>
      <c r="E2" s="179"/>
      <c r="F2" s="179"/>
      <c r="G2" s="179"/>
      <c r="H2" s="179"/>
      <c r="I2" s="179"/>
      <c r="J2" s="105"/>
      <c r="K2" s="105"/>
      <c r="L2" s="105"/>
      <c r="M2" s="105"/>
      <c r="N2" s="105"/>
      <c r="O2" s="105"/>
      <c r="P2" s="105"/>
      <c r="Q2" s="105"/>
      <c r="R2" s="105"/>
      <c r="S2" s="105"/>
      <c r="T2" s="105"/>
      <c r="U2" s="105"/>
      <c r="V2" s="105"/>
      <c r="W2" s="105"/>
      <c r="X2" s="105"/>
      <c r="Y2" s="105"/>
      <c r="Z2" s="105"/>
      <c r="AA2" s="180"/>
    </row>
    <row r="3" spans="2:29" ht="18.75" x14ac:dyDescent="0.3">
      <c r="B3" s="2561" t="s">
        <v>27</v>
      </c>
      <c r="C3" s="2562"/>
      <c r="D3" s="2562"/>
      <c r="E3" s="2562"/>
      <c r="F3" s="2562"/>
      <c r="G3" s="2562"/>
      <c r="H3" s="2562"/>
      <c r="I3" s="2562"/>
      <c r="J3" s="2562"/>
      <c r="K3" s="2562"/>
      <c r="L3" s="2562"/>
      <c r="M3" s="2562"/>
      <c r="N3" s="2562"/>
      <c r="O3" s="2562"/>
      <c r="P3" s="2562"/>
      <c r="Q3" s="2562"/>
      <c r="R3" s="2562"/>
      <c r="S3" s="2562"/>
      <c r="T3" s="2562"/>
      <c r="U3" s="2562"/>
      <c r="V3" s="2562"/>
      <c r="W3" s="2562"/>
      <c r="X3" s="2562"/>
      <c r="Y3" s="2562"/>
      <c r="Z3" s="2562"/>
      <c r="AA3" s="2563"/>
      <c r="AC3" s="15"/>
    </row>
    <row r="4" spans="2:29" ht="15.75" x14ac:dyDescent="0.25">
      <c r="B4" s="2564" t="s">
        <v>294</v>
      </c>
      <c r="C4" s="2565"/>
      <c r="D4" s="2565"/>
      <c r="E4" s="2565"/>
      <c r="F4" s="2565"/>
      <c r="G4" s="2565"/>
      <c r="H4" s="2565"/>
      <c r="I4" s="2565"/>
      <c r="J4" s="2565"/>
      <c r="K4" s="2565"/>
      <c r="L4" s="2565"/>
      <c r="M4" s="2565"/>
      <c r="N4" s="2565"/>
      <c r="O4" s="2565"/>
      <c r="P4" s="2565"/>
      <c r="Q4" s="2565"/>
      <c r="R4" s="2565"/>
      <c r="S4" s="2565"/>
      <c r="T4" s="2565"/>
      <c r="U4" s="2565"/>
      <c r="V4" s="2565"/>
      <c r="W4" s="2565"/>
      <c r="X4" s="2565"/>
      <c r="Y4" s="2565"/>
      <c r="Z4" s="2565"/>
      <c r="AA4" s="2566"/>
      <c r="AC4" s="15"/>
    </row>
    <row r="5" spans="2:29" ht="15.75" x14ac:dyDescent="0.25">
      <c r="B5" s="2519" t="s">
        <v>157</v>
      </c>
      <c r="C5" s="2520"/>
      <c r="D5" s="2520"/>
      <c r="E5" s="2520"/>
      <c r="F5" s="2520"/>
      <c r="G5" s="2520"/>
      <c r="H5" s="2520"/>
      <c r="I5" s="2520"/>
      <c r="J5" s="2520"/>
      <c r="K5" s="2520"/>
      <c r="L5" s="2520"/>
      <c r="M5" s="2520"/>
      <c r="N5" s="2520"/>
      <c r="O5" s="2520"/>
      <c r="P5" s="2520"/>
      <c r="Q5" s="2520"/>
      <c r="R5" s="2520"/>
      <c r="S5" s="2520"/>
      <c r="T5" s="2520"/>
      <c r="U5" s="2520"/>
      <c r="V5" s="2520"/>
      <c r="W5" s="2520"/>
      <c r="X5" s="2520"/>
      <c r="Y5" s="2520"/>
      <c r="Z5" s="2520"/>
      <c r="AA5" s="2521"/>
      <c r="AC5" s="15"/>
    </row>
    <row r="6" spans="2:29" ht="19.5" x14ac:dyDescent="0.3">
      <c r="B6" s="191"/>
      <c r="C6" s="860"/>
      <c r="X6" s="106"/>
      <c r="Y6" s="107"/>
      <c r="Z6" s="106"/>
      <c r="AA6" s="180"/>
      <c r="AC6" s="15"/>
    </row>
    <row r="7" spans="2:29" ht="15.75" x14ac:dyDescent="0.25">
      <c r="B7" s="191"/>
      <c r="C7" s="860"/>
      <c r="F7" s="873" t="s">
        <v>29</v>
      </c>
      <c r="G7" s="2530">
        <f>'Datos Generales'!C6</f>
        <v>45291</v>
      </c>
      <c r="H7" s="2531"/>
      <c r="I7" s="2531"/>
      <c r="J7" s="2532"/>
      <c r="L7" s="989" t="s">
        <v>32</v>
      </c>
      <c r="M7" s="2533" t="str">
        <f>'Datos Generales'!C7</f>
        <v>DIGESETT</v>
      </c>
      <c r="N7" s="2533"/>
      <c r="O7" s="2533"/>
      <c r="P7" s="2533"/>
      <c r="Q7" s="989" t="s">
        <v>16</v>
      </c>
      <c r="R7" s="1034" t="str">
        <f>'Datos Generales'!C8</f>
        <v>0202</v>
      </c>
      <c r="S7" s="176"/>
      <c r="T7" s="1033" t="s">
        <v>28</v>
      </c>
      <c r="U7" s="1034" t="str">
        <f>'Datos Generales'!C9</f>
        <v>02</v>
      </c>
      <c r="V7" s="989" t="s">
        <v>20</v>
      </c>
      <c r="W7" s="1034" t="str">
        <f>'Datos Generales'!C10</f>
        <v>01</v>
      </c>
      <c r="X7" s="989" t="s">
        <v>22</v>
      </c>
      <c r="Y7" s="1034" t="str">
        <f>'Datos Generales'!C11</f>
        <v>0005</v>
      </c>
      <c r="Z7" s="108"/>
      <c r="AA7" s="180"/>
      <c r="AC7" s="15"/>
    </row>
    <row r="8" spans="2:29" ht="15.75" x14ac:dyDescent="0.25">
      <c r="B8" s="191"/>
      <c r="C8" s="860"/>
      <c r="F8" s="875"/>
      <c r="G8" s="46"/>
      <c r="H8" s="46"/>
      <c r="I8" s="46"/>
      <c r="J8" s="46"/>
      <c r="L8" s="542"/>
      <c r="M8" s="1031"/>
      <c r="N8" s="1031"/>
      <c r="O8" s="1031"/>
      <c r="P8" s="1031"/>
      <c r="Q8" s="542"/>
      <c r="R8" s="1032"/>
      <c r="S8" s="176"/>
      <c r="T8" s="1032"/>
      <c r="U8" s="542"/>
      <c r="V8" s="1032"/>
      <c r="W8" s="542"/>
      <c r="X8" s="1032"/>
      <c r="Y8" s="108"/>
      <c r="Z8" s="108"/>
      <c r="AA8" s="180"/>
      <c r="AC8" s="15"/>
    </row>
    <row r="9" spans="2:29" x14ac:dyDescent="0.25">
      <c r="B9" s="191"/>
      <c r="C9" s="860"/>
      <c r="D9" s="179"/>
      <c r="E9" s="179"/>
      <c r="F9" s="179"/>
      <c r="G9" s="179"/>
      <c r="H9" s="179"/>
      <c r="I9" s="179"/>
      <c r="J9" s="105"/>
      <c r="K9" s="105"/>
      <c r="L9" s="105"/>
      <c r="M9" s="648"/>
      <c r="N9" s="105"/>
      <c r="O9" s="648"/>
      <c r="P9" s="109"/>
      <c r="Q9" s="109"/>
      <c r="R9" s="109"/>
      <c r="S9" s="109"/>
      <c r="T9" s="109"/>
      <c r="U9" s="109"/>
      <c r="V9" s="109"/>
      <c r="W9" s="109"/>
      <c r="X9" s="109"/>
      <c r="Y9" s="109"/>
      <c r="Z9" s="109"/>
      <c r="AA9" s="180"/>
    </row>
    <row r="10" spans="2:29" x14ac:dyDescent="0.25">
      <c r="B10" s="647"/>
      <c r="C10" s="2538" t="s">
        <v>158</v>
      </c>
      <c r="D10" s="2538"/>
      <c r="E10" s="2538"/>
      <c r="F10" s="2538"/>
      <c r="G10" s="2538"/>
      <c r="H10" s="2538"/>
      <c r="I10" s="2538"/>
      <c r="J10" s="2534" t="s">
        <v>159</v>
      </c>
      <c r="K10" s="2535"/>
      <c r="L10" s="2535"/>
      <c r="M10" s="2535"/>
      <c r="N10" s="2536"/>
      <c r="O10" s="858" t="s">
        <v>160</v>
      </c>
      <c r="P10" s="2534" t="s">
        <v>161</v>
      </c>
      <c r="Q10" s="2535"/>
      <c r="R10" s="2535"/>
      <c r="S10" s="2535"/>
      <c r="T10" s="2535"/>
      <c r="U10" s="2535"/>
      <c r="V10" s="2536"/>
      <c r="W10" s="2534" t="s">
        <v>162</v>
      </c>
      <c r="X10" s="2536"/>
      <c r="Y10" s="2534" t="s">
        <v>163</v>
      </c>
      <c r="Z10" s="2535"/>
      <c r="AA10" s="645"/>
    </row>
    <row r="11" spans="2:29" ht="15" customHeight="1" x14ac:dyDescent="0.25">
      <c r="B11" s="647"/>
      <c r="C11" s="2537" t="s">
        <v>164</v>
      </c>
      <c r="D11" s="2537"/>
      <c r="E11" s="2537"/>
      <c r="F11" s="2537"/>
      <c r="G11" s="2537"/>
      <c r="H11" s="2537"/>
      <c r="I11" s="2537"/>
      <c r="J11" s="2539" t="s">
        <v>165</v>
      </c>
      <c r="K11" s="2540"/>
      <c r="L11" s="2540"/>
      <c r="M11" s="2540"/>
      <c r="N11" s="2541"/>
      <c r="O11" s="2524" t="s">
        <v>377</v>
      </c>
      <c r="P11" s="2546" t="s">
        <v>166</v>
      </c>
      <c r="Q11" s="2547"/>
      <c r="R11" s="2547"/>
      <c r="S11" s="2547"/>
      <c r="T11" s="2547"/>
      <c r="U11" s="2547"/>
      <c r="V11" s="2547"/>
      <c r="W11" s="2547"/>
      <c r="X11" s="2547"/>
      <c r="Y11" s="2547"/>
      <c r="Z11" s="2547"/>
      <c r="AA11" s="646"/>
    </row>
    <row r="12" spans="2:29" x14ac:dyDescent="0.25">
      <c r="B12" s="647"/>
      <c r="C12" s="2537"/>
      <c r="D12" s="2537"/>
      <c r="E12" s="2537"/>
      <c r="F12" s="2537"/>
      <c r="G12" s="2537"/>
      <c r="H12" s="2537"/>
      <c r="I12" s="2537"/>
      <c r="J12" s="2542"/>
      <c r="K12" s="2543"/>
      <c r="L12" s="2543"/>
      <c r="M12" s="2543"/>
      <c r="N12" s="2544"/>
      <c r="O12" s="2545"/>
      <c r="P12" s="2548"/>
      <c r="Q12" s="2549"/>
      <c r="R12" s="2549"/>
      <c r="S12" s="2549"/>
      <c r="T12" s="2549"/>
      <c r="U12" s="2549"/>
      <c r="V12" s="2549"/>
      <c r="W12" s="2549"/>
      <c r="X12" s="2549"/>
      <c r="Y12" s="2549"/>
      <c r="Z12" s="2549"/>
      <c r="AA12" s="646"/>
    </row>
    <row r="13" spans="2:29" ht="31.5" customHeight="1" x14ac:dyDescent="0.25">
      <c r="B13" s="647"/>
      <c r="C13" s="2518" t="s">
        <v>103</v>
      </c>
      <c r="D13" s="2522" t="s">
        <v>53</v>
      </c>
      <c r="E13" s="2524" t="s">
        <v>54</v>
      </c>
      <c r="F13" s="2526" t="s">
        <v>55</v>
      </c>
      <c r="G13" s="2522"/>
      <c r="H13" s="2527"/>
      <c r="I13" s="2527" t="s">
        <v>167</v>
      </c>
      <c r="J13" s="2550" t="s">
        <v>168</v>
      </c>
      <c r="K13" s="2524" t="s">
        <v>169</v>
      </c>
      <c r="L13" s="2524" t="s">
        <v>170</v>
      </c>
      <c r="M13" s="2567" t="s">
        <v>171</v>
      </c>
      <c r="N13" s="2567" t="s">
        <v>172</v>
      </c>
      <c r="O13" s="2545"/>
      <c r="P13" s="2524" t="s">
        <v>173</v>
      </c>
      <c r="Q13" s="2524" t="s">
        <v>174</v>
      </c>
      <c r="R13" s="2524" t="s">
        <v>175</v>
      </c>
      <c r="S13" s="2524" t="s">
        <v>176</v>
      </c>
      <c r="T13" s="2523" t="s">
        <v>177</v>
      </c>
      <c r="U13" s="2523"/>
      <c r="V13" s="2529"/>
      <c r="W13" s="2528" t="s">
        <v>178</v>
      </c>
      <c r="X13" s="2529"/>
      <c r="Y13" s="2528" t="s">
        <v>179</v>
      </c>
      <c r="Z13" s="2523"/>
      <c r="AA13" s="646"/>
    </row>
    <row r="14" spans="2:29" ht="34.5" customHeight="1" x14ac:dyDescent="0.25">
      <c r="B14" s="647"/>
      <c r="C14" s="2518"/>
      <c r="D14" s="2523"/>
      <c r="E14" s="2525"/>
      <c r="F14" s="2528"/>
      <c r="G14" s="2523"/>
      <c r="H14" s="2529"/>
      <c r="I14" s="2529"/>
      <c r="J14" s="2528"/>
      <c r="K14" s="2525"/>
      <c r="L14" s="2525"/>
      <c r="M14" s="2529"/>
      <c r="N14" s="2529" t="s">
        <v>172</v>
      </c>
      <c r="O14" s="2525"/>
      <c r="P14" s="2525"/>
      <c r="Q14" s="2525"/>
      <c r="R14" s="2525"/>
      <c r="S14" s="2525"/>
      <c r="T14" s="1028" t="s">
        <v>449</v>
      </c>
      <c r="U14" s="1028" t="s">
        <v>180</v>
      </c>
      <c r="V14" s="1028" t="s">
        <v>181</v>
      </c>
      <c r="W14" s="1028" t="s">
        <v>182</v>
      </c>
      <c r="X14" s="1029" t="s">
        <v>183</v>
      </c>
      <c r="Y14" s="1030" t="s">
        <v>184</v>
      </c>
      <c r="Z14" s="1028" t="s">
        <v>185</v>
      </c>
      <c r="AA14" s="181"/>
      <c r="AC14" s="162" t="s">
        <v>448</v>
      </c>
    </row>
    <row r="15" spans="2:29" ht="15.75" x14ac:dyDescent="0.25">
      <c r="B15" s="857"/>
      <c r="C15" s="1370">
        <v>1</v>
      </c>
      <c r="D15" s="1371"/>
      <c r="E15" s="1372"/>
      <c r="F15" s="2551"/>
      <c r="G15" s="2552"/>
      <c r="H15" s="2553"/>
      <c r="I15" s="1373"/>
      <c r="J15" s="1374"/>
      <c r="K15" s="1374"/>
      <c r="L15" s="1374"/>
      <c r="M15" s="1374"/>
      <c r="N15" s="1374"/>
      <c r="O15" s="1375"/>
      <c r="P15" s="1376"/>
      <c r="Q15" s="1376"/>
      <c r="R15" s="1376">
        <f t="shared" ref="R15:R35" si="0">+P15+Q15</f>
        <v>0</v>
      </c>
      <c r="S15" s="1376"/>
      <c r="T15" s="1377"/>
      <c r="U15" s="1378">
        <v>0</v>
      </c>
      <c r="V15" s="1379">
        <f>+R15-U15</f>
        <v>0</v>
      </c>
      <c r="W15" s="1376">
        <v>0</v>
      </c>
      <c r="X15" s="1380"/>
      <c r="Y15" s="1381"/>
      <c r="Z15" s="1376">
        <v>0</v>
      </c>
      <c r="AA15" s="180"/>
      <c r="AC15" s="162" t="s">
        <v>56</v>
      </c>
    </row>
    <row r="16" spans="2:29" ht="15.75" x14ac:dyDescent="0.25">
      <c r="B16" s="857"/>
      <c r="C16" s="1370">
        <f>C15+1</f>
        <v>2</v>
      </c>
      <c r="D16" s="1382"/>
      <c r="E16" s="1383"/>
      <c r="F16" s="2551"/>
      <c r="G16" s="2552"/>
      <c r="H16" s="2553"/>
      <c r="I16" s="1384"/>
      <c r="J16" s="1385"/>
      <c r="K16" s="1385"/>
      <c r="L16" s="1385"/>
      <c r="M16" s="1385"/>
      <c r="N16" s="1385"/>
      <c r="O16" s="1386"/>
      <c r="P16" s="1387"/>
      <c r="Q16" s="1388"/>
      <c r="R16" s="1376">
        <f t="shared" si="0"/>
        <v>0</v>
      </c>
      <c r="S16" s="1388"/>
      <c r="T16" s="1377"/>
      <c r="U16" s="1389">
        <v>0</v>
      </c>
      <c r="V16" s="1379">
        <f t="shared" ref="V16:V35" si="1">+R16-U16</f>
        <v>0</v>
      </c>
      <c r="W16" s="1387">
        <v>0</v>
      </c>
      <c r="X16" s="1380"/>
      <c r="Y16" s="1380"/>
      <c r="Z16" s="1387">
        <v>0</v>
      </c>
      <c r="AA16" s="180"/>
    </row>
    <row r="17" spans="2:27" ht="15.75" x14ac:dyDescent="0.25">
      <c r="B17" s="857"/>
      <c r="C17" s="1370">
        <f t="shared" ref="C17:C35" si="2">C16+1</f>
        <v>3</v>
      </c>
      <c r="D17" s="1382"/>
      <c r="E17" s="1383"/>
      <c r="F17" s="2551"/>
      <c r="G17" s="2552"/>
      <c r="H17" s="2553"/>
      <c r="I17" s="1384"/>
      <c r="J17" s="1385"/>
      <c r="K17" s="1385"/>
      <c r="L17" s="1385"/>
      <c r="M17" s="1385"/>
      <c r="N17" s="1385"/>
      <c r="O17" s="1386"/>
      <c r="P17" s="1387"/>
      <c r="Q17" s="1388"/>
      <c r="R17" s="1376">
        <f t="shared" si="0"/>
        <v>0</v>
      </c>
      <c r="S17" s="1388"/>
      <c r="T17" s="1377"/>
      <c r="U17" s="1389">
        <v>0</v>
      </c>
      <c r="V17" s="1379">
        <f t="shared" si="1"/>
        <v>0</v>
      </c>
      <c r="W17" s="1387">
        <v>0</v>
      </c>
      <c r="X17" s="1380"/>
      <c r="Y17" s="1380"/>
      <c r="Z17" s="1387">
        <v>0</v>
      </c>
      <c r="AA17" s="180"/>
    </row>
    <row r="18" spans="2:27" ht="15.75" x14ac:dyDescent="0.25">
      <c r="B18" s="857"/>
      <c r="C18" s="1370">
        <f t="shared" si="2"/>
        <v>4</v>
      </c>
      <c r="D18" s="1382"/>
      <c r="E18" s="1383"/>
      <c r="F18" s="2551"/>
      <c r="G18" s="2552"/>
      <c r="H18" s="2553"/>
      <c r="I18" s="1383"/>
      <c r="J18" s="1383"/>
      <c r="K18" s="1383"/>
      <c r="L18" s="1383"/>
      <c r="M18" s="1383"/>
      <c r="N18" s="1383"/>
      <c r="O18" s="1386"/>
      <c r="P18" s="1387"/>
      <c r="Q18" s="1388"/>
      <c r="R18" s="1376">
        <f t="shared" si="0"/>
        <v>0</v>
      </c>
      <c r="S18" s="1388"/>
      <c r="T18" s="1377"/>
      <c r="U18" s="1389">
        <v>0</v>
      </c>
      <c r="V18" s="1379">
        <f t="shared" si="1"/>
        <v>0</v>
      </c>
      <c r="W18" s="1387">
        <v>0</v>
      </c>
      <c r="X18" s="1380"/>
      <c r="Y18" s="1380"/>
      <c r="Z18" s="1387">
        <v>0</v>
      </c>
      <c r="AA18" s="180"/>
    </row>
    <row r="19" spans="2:27" ht="15.75" x14ac:dyDescent="0.25">
      <c r="B19" s="857"/>
      <c r="C19" s="1370">
        <f t="shared" si="2"/>
        <v>5</v>
      </c>
      <c r="D19" s="1382"/>
      <c r="E19" s="1383"/>
      <c r="F19" s="2551"/>
      <c r="G19" s="2552"/>
      <c r="H19" s="2553"/>
      <c r="I19" s="1383"/>
      <c r="J19" s="1383"/>
      <c r="K19" s="1383"/>
      <c r="L19" s="1383"/>
      <c r="M19" s="1383"/>
      <c r="N19" s="1383"/>
      <c r="O19" s="1386"/>
      <c r="P19" s="1387"/>
      <c r="Q19" s="1388"/>
      <c r="R19" s="1376">
        <f t="shared" si="0"/>
        <v>0</v>
      </c>
      <c r="S19" s="1388"/>
      <c r="T19" s="1377"/>
      <c r="U19" s="1389">
        <v>0</v>
      </c>
      <c r="V19" s="1379">
        <f t="shared" si="1"/>
        <v>0</v>
      </c>
      <c r="W19" s="1387">
        <v>0</v>
      </c>
      <c r="X19" s="1380"/>
      <c r="Y19" s="1380"/>
      <c r="Z19" s="1387">
        <v>0</v>
      </c>
      <c r="AA19" s="180"/>
    </row>
    <row r="20" spans="2:27" ht="15.75" x14ac:dyDescent="0.25">
      <c r="B20" s="857"/>
      <c r="C20" s="1370">
        <f t="shared" si="2"/>
        <v>6</v>
      </c>
      <c r="D20" s="1382"/>
      <c r="E20" s="1383"/>
      <c r="F20" s="2551"/>
      <c r="G20" s="2552"/>
      <c r="H20" s="2553"/>
      <c r="I20" s="1383"/>
      <c r="J20" s="1383"/>
      <c r="K20" s="1383"/>
      <c r="L20" s="1383"/>
      <c r="M20" s="1383"/>
      <c r="N20" s="1383"/>
      <c r="O20" s="1386"/>
      <c r="P20" s="1387"/>
      <c r="Q20" s="1388"/>
      <c r="R20" s="1376">
        <f t="shared" si="0"/>
        <v>0</v>
      </c>
      <c r="S20" s="1388"/>
      <c r="T20" s="1377"/>
      <c r="U20" s="1389">
        <v>0</v>
      </c>
      <c r="V20" s="1379">
        <f t="shared" si="1"/>
        <v>0</v>
      </c>
      <c r="W20" s="1387">
        <v>0</v>
      </c>
      <c r="X20" s="1380"/>
      <c r="Y20" s="1380"/>
      <c r="Z20" s="1387">
        <v>0</v>
      </c>
      <c r="AA20" s="180"/>
    </row>
    <row r="21" spans="2:27" ht="15.75" x14ac:dyDescent="0.25">
      <c r="B21" s="857"/>
      <c r="C21" s="1370">
        <f t="shared" si="2"/>
        <v>7</v>
      </c>
      <c r="D21" s="1382"/>
      <c r="E21" s="1383"/>
      <c r="F21" s="2551"/>
      <c r="G21" s="2552"/>
      <c r="H21" s="2553"/>
      <c r="I21" s="1383"/>
      <c r="J21" s="1383"/>
      <c r="K21" s="1383"/>
      <c r="L21" s="1383"/>
      <c r="M21" s="1383"/>
      <c r="N21" s="1383"/>
      <c r="O21" s="1386"/>
      <c r="P21" s="1387"/>
      <c r="Q21" s="1388"/>
      <c r="R21" s="1376">
        <f t="shared" si="0"/>
        <v>0</v>
      </c>
      <c r="S21" s="1388"/>
      <c r="T21" s="1377"/>
      <c r="U21" s="1389">
        <v>0</v>
      </c>
      <c r="V21" s="1379">
        <f t="shared" si="1"/>
        <v>0</v>
      </c>
      <c r="W21" s="1387">
        <v>0</v>
      </c>
      <c r="X21" s="1380"/>
      <c r="Y21" s="1380"/>
      <c r="Z21" s="1387">
        <v>0</v>
      </c>
      <c r="AA21" s="180"/>
    </row>
    <row r="22" spans="2:27" ht="15.75" x14ac:dyDescent="0.25">
      <c r="B22" s="857"/>
      <c r="C22" s="1370">
        <f t="shared" si="2"/>
        <v>8</v>
      </c>
      <c r="D22" s="1382"/>
      <c r="E22" s="1383"/>
      <c r="F22" s="2551"/>
      <c r="G22" s="2552"/>
      <c r="H22" s="2553"/>
      <c r="I22" s="1383"/>
      <c r="J22" s="1383"/>
      <c r="K22" s="1383"/>
      <c r="L22" s="1383"/>
      <c r="M22" s="1383"/>
      <c r="N22" s="1383"/>
      <c r="O22" s="1386" t="s">
        <v>485</v>
      </c>
      <c r="P22" s="1387"/>
      <c r="Q22" s="1388"/>
      <c r="R22" s="1376">
        <f t="shared" si="0"/>
        <v>0</v>
      </c>
      <c r="S22" s="1388" t="s">
        <v>485</v>
      </c>
      <c r="T22" s="1377"/>
      <c r="U22" s="1389">
        <v>0</v>
      </c>
      <c r="V22" s="1379">
        <f t="shared" si="1"/>
        <v>0</v>
      </c>
      <c r="W22" s="1387">
        <v>0</v>
      </c>
      <c r="X22" s="1380" t="s">
        <v>485</v>
      </c>
      <c r="Y22" s="1380"/>
      <c r="Z22" s="1387">
        <v>0</v>
      </c>
      <c r="AA22" s="180"/>
    </row>
    <row r="23" spans="2:27" ht="15.75" x14ac:dyDescent="0.25">
      <c r="B23" s="857"/>
      <c r="C23" s="1370">
        <f t="shared" si="2"/>
        <v>9</v>
      </c>
      <c r="D23" s="1382"/>
      <c r="E23" s="1383"/>
      <c r="F23" s="2551"/>
      <c r="G23" s="2552"/>
      <c r="H23" s="2553"/>
      <c r="I23" s="1383"/>
      <c r="J23" s="1383"/>
      <c r="K23" s="1383"/>
      <c r="L23" s="1383"/>
      <c r="M23" s="1383"/>
      <c r="N23" s="1383"/>
      <c r="O23" s="1386"/>
      <c r="P23" s="1387"/>
      <c r="Q23" s="1388"/>
      <c r="R23" s="1376">
        <f t="shared" si="0"/>
        <v>0</v>
      </c>
      <c r="S23" s="1388"/>
      <c r="T23" s="1377"/>
      <c r="U23" s="1389">
        <v>0</v>
      </c>
      <c r="V23" s="1379">
        <f t="shared" si="1"/>
        <v>0</v>
      </c>
      <c r="W23" s="1387">
        <v>0</v>
      </c>
      <c r="X23" s="1380"/>
      <c r="Y23" s="1380"/>
      <c r="Z23" s="1387">
        <v>0</v>
      </c>
      <c r="AA23" s="180"/>
    </row>
    <row r="24" spans="2:27" ht="15.75" x14ac:dyDescent="0.25">
      <c r="B24" s="857"/>
      <c r="C24" s="1370">
        <f t="shared" si="2"/>
        <v>10</v>
      </c>
      <c r="D24" s="1382"/>
      <c r="E24" s="1383"/>
      <c r="F24" s="2551"/>
      <c r="G24" s="2552"/>
      <c r="H24" s="2553"/>
      <c r="I24" s="1383"/>
      <c r="J24" s="1383"/>
      <c r="K24" s="1383"/>
      <c r="L24" s="1383"/>
      <c r="M24" s="1383"/>
      <c r="N24" s="1383"/>
      <c r="O24" s="1386"/>
      <c r="P24" s="1387"/>
      <c r="Q24" s="1388"/>
      <c r="R24" s="1376">
        <f t="shared" si="0"/>
        <v>0</v>
      </c>
      <c r="S24" s="1388"/>
      <c r="T24" s="1377"/>
      <c r="U24" s="1389">
        <v>0</v>
      </c>
      <c r="V24" s="1379">
        <f t="shared" si="1"/>
        <v>0</v>
      </c>
      <c r="W24" s="1387">
        <v>0</v>
      </c>
      <c r="X24" s="1380"/>
      <c r="Y24" s="1380"/>
      <c r="Z24" s="1387">
        <v>0</v>
      </c>
      <c r="AA24" s="180"/>
    </row>
    <row r="25" spans="2:27" ht="15.75" x14ac:dyDescent="0.25">
      <c r="B25" s="857"/>
      <c r="C25" s="1370">
        <f t="shared" si="2"/>
        <v>11</v>
      </c>
      <c r="D25" s="1382"/>
      <c r="E25" s="1383"/>
      <c r="F25" s="2551"/>
      <c r="G25" s="2552"/>
      <c r="H25" s="2553"/>
      <c r="I25" s="1383"/>
      <c r="J25" s="1383"/>
      <c r="K25" s="1383"/>
      <c r="L25" s="1383"/>
      <c r="M25" s="1383"/>
      <c r="N25" s="1383"/>
      <c r="O25" s="1386"/>
      <c r="P25" s="1387"/>
      <c r="Q25" s="1388"/>
      <c r="R25" s="1376">
        <f t="shared" si="0"/>
        <v>0</v>
      </c>
      <c r="S25" s="1388"/>
      <c r="T25" s="1377"/>
      <c r="U25" s="1389">
        <v>0</v>
      </c>
      <c r="V25" s="1379">
        <f t="shared" si="1"/>
        <v>0</v>
      </c>
      <c r="W25" s="1387">
        <v>0</v>
      </c>
      <c r="X25" s="1380"/>
      <c r="Y25" s="1380"/>
      <c r="Z25" s="1387">
        <v>0</v>
      </c>
      <c r="AA25" s="180"/>
    </row>
    <row r="26" spans="2:27" ht="15.75" x14ac:dyDescent="0.25">
      <c r="B26" s="857"/>
      <c r="C26" s="1370">
        <f>C25+1</f>
        <v>12</v>
      </c>
      <c r="D26" s="1382"/>
      <c r="E26" s="1383"/>
      <c r="F26" s="2551"/>
      <c r="G26" s="2552"/>
      <c r="H26" s="2553"/>
      <c r="I26" s="1383"/>
      <c r="J26" s="1383"/>
      <c r="K26" s="1383"/>
      <c r="L26" s="1383"/>
      <c r="M26" s="1383"/>
      <c r="N26" s="1383"/>
      <c r="O26" s="1386"/>
      <c r="P26" s="1387"/>
      <c r="Q26" s="1388"/>
      <c r="R26" s="1376">
        <f t="shared" si="0"/>
        <v>0</v>
      </c>
      <c r="S26" s="1388"/>
      <c r="T26" s="1377"/>
      <c r="U26" s="1389">
        <v>0</v>
      </c>
      <c r="V26" s="1379">
        <f t="shared" si="1"/>
        <v>0</v>
      </c>
      <c r="W26" s="1387">
        <v>0</v>
      </c>
      <c r="X26" s="1380"/>
      <c r="Y26" s="1380"/>
      <c r="Z26" s="1387">
        <v>0</v>
      </c>
      <c r="AA26" s="180"/>
    </row>
    <row r="27" spans="2:27" ht="15.75" x14ac:dyDescent="0.25">
      <c r="B27" s="857"/>
      <c r="C27" s="1370">
        <f t="shared" si="2"/>
        <v>13</v>
      </c>
      <c r="D27" s="1382"/>
      <c r="E27" s="1383"/>
      <c r="F27" s="2551"/>
      <c r="G27" s="2552"/>
      <c r="H27" s="2553"/>
      <c r="I27" s="1383"/>
      <c r="J27" s="1383"/>
      <c r="K27" s="1383"/>
      <c r="L27" s="1383"/>
      <c r="M27" s="1383"/>
      <c r="N27" s="1383"/>
      <c r="O27" s="1386"/>
      <c r="P27" s="1387"/>
      <c r="Q27" s="1388"/>
      <c r="R27" s="1376">
        <f t="shared" si="0"/>
        <v>0</v>
      </c>
      <c r="S27" s="1388"/>
      <c r="T27" s="1377"/>
      <c r="U27" s="1389">
        <v>0</v>
      </c>
      <c r="V27" s="1379">
        <f t="shared" si="1"/>
        <v>0</v>
      </c>
      <c r="W27" s="1387">
        <v>0</v>
      </c>
      <c r="X27" s="1380"/>
      <c r="Y27" s="1380"/>
      <c r="Z27" s="1387">
        <v>0</v>
      </c>
      <c r="AA27" s="180"/>
    </row>
    <row r="28" spans="2:27" ht="15.75" x14ac:dyDescent="0.25">
      <c r="B28" s="857"/>
      <c r="C28" s="1370">
        <f t="shared" si="2"/>
        <v>14</v>
      </c>
      <c r="D28" s="1382"/>
      <c r="E28" s="1383"/>
      <c r="F28" s="2551"/>
      <c r="G28" s="2552"/>
      <c r="H28" s="2553"/>
      <c r="I28" s="1383"/>
      <c r="J28" s="1383"/>
      <c r="K28" s="1383"/>
      <c r="L28" s="1383"/>
      <c r="M28" s="1383"/>
      <c r="N28" s="1383"/>
      <c r="O28" s="1386"/>
      <c r="P28" s="1387"/>
      <c r="Q28" s="1388"/>
      <c r="R28" s="1376">
        <f t="shared" si="0"/>
        <v>0</v>
      </c>
      <c r="S28" s="1388"/>
      <c r="T28" s="1377"/>
      <c r="U28" s="1389">
        <v>0</v>
      </c>
      <c r="V28" s="1379">
        <f t="shared" si="1"/>
        <v>0</v>
      </c>
      <c r="W28" s="1387">
        <v>0</v>
      </c>
      <c r="X28" s="1380"/>
      <c r="Y28" s="1380"/>
      <c r="Z28" s="1387">
        <v>0</v>
      </c>
      <c r="AA28" s="180"/>
    </row>
    <row r="29" spans="2:27" ht="15.75" x14ac:dyDescent="0.25">
      <c r="B29" s="857"/>
      <c r="C29" s="1370">
        <f t="shared" si="2"/>
        <v>15</v>
      </c>
      <c r="D29" s="1382"/>
      <c r="E29" s="1383"/>
      <c r="F29" s="2551"/>
      <c r="G29" s="2552"/>
      <c r="H29" s="2553"/>
      <c r="I29" s="1383"/>
      <c r="J29" s="1383"/>
      <c r="K29" s="1383"/>
      <c r="L29" s="1383"/>
      <c r="M29" s="1383"/>
      <c r="N29" s="1383"/>
      <c r="O29" s="1386"/>
      <c r="P29" s="1387"/>
      <c r="Q29" s="1388"/>
      <c r="R29" s="1376">
        <f t="shared" si="0"/>
        <v>0</v>
      </c>
      <c r="S29" s="1388"/>
      <c r="T29" s="1377"/>
      <c r="U29" s="1389">
        <v>0</v>
      </c>
      <c r="V29" s="1379">
        <f t="shared" si="1"/>
        <v>0</v>
      </c>
      <c r="W29" s="1387">
        <v>0</v>
      </c>
      <c r="X29" s="1380"/>
      <c r="Y29" s="1380"/>
      <c r="Z29" s="1387">
        <v>0</v>
      </c>
      <c r="AA29" s="180"/>
    </row>
    <row r="30" spans="2:27" ht="15.75" x14ac:dyDescent="0.25">
      <c r="B30" s="857"/>
      <c r="C30" s="1370">
        <f t="shared" si="2"/>
        <v>16</v>
      </c>
      <c r="D30" s="1382"/>
      <c r="E30" s="1383"/>
      <c r="F30" s="2551"/>
      <c r="G30" s="2552"/>
      <c r="H30" s="2553"/>
      <c r="I30" s="1383"/>
      <c r="J30" s="1383"/>
      <c r="K30" s="1383"/>
      <c r="L30" s="1383"/>
      <c r="M30" s="1383"/>
      <c r="N30" s="1383"/>
      <c r="O30" s="1386"/>
      <c r="P30" s="1387"/>
      <c r="Q30" s="1388"/>
      <c r="R30" s="1376">
        <f t="shared" si="0"/>
        <v>0</v>
      </c>
      <c r="S30" s="1388"/>
      <c r="T30" s="1377"/>
      <c r="U30" s="1389">
        <v>0</v>
      </c>
      <c r="V30" s="1379">
        <f t="shared" si="1"/>
        <v>0</v>
      </c>
      <c r="W30" s="1387">
        <v>0</v>
      </c>
      <c r="X30" s="1380"/>
      <c r="Y30" s="1380"/>
      <c r="Z30" s="1387">
        <v>0</v>
      </c>
      <c r="AA30" s="180"/>
    </row>
    <row r="31" spans="2:27" ht="15.75" x14ac:dyDescent="0.25">
      <c r="B31" s="857"/>
      <c r="C31" s="1370">
        <f t="shared" si="2"/>
        <v>17</v>
      </c>
      <c r="D31" s="1382"/>
      <c r="E31" s="1383"/>
      <c r="F31" s="2551"/>
      <c r="G31" s="2552"/>
      <c r="H31" s="2553"/>
      <c r="I31" s="1383"/>
      <c r="J31" s="1383"/>
      <c r="K31" s="1383"/>
      <c r="L31" s="1383"/>
      <c r="M31" s="1383"/>
      <c r="N31" s="1383"/>
      <c r="O31" s="1386"/>
      <c r="P31" s="1387"/>
      <c r="Q31" s="1388"/>
      <c r="R31" s="1376">
        <f t="shared" si="0"/>
        <v>0</v>
      </c>
      <c r="S31" s="1388"/>
      <c r="T31" s="1377"/>
      <c r="U31" s="1389">
        <v>0</v>
      </c>
      <c r="V31" s="1379">
        <f t="shared" si="1"/>
        <v>0</v>
      </c>
      <c r="W31" s="1387">
        <v>0</v>
      </c>
      <c r="X31" s="1380"/>
      <c r="Y31" s="1380"/>
      <c r="Z31" s="1387">
        <v>0</v>
      </c>
      <c r="AA31" s="180"/>
    </row>
    <row r="32" spans="2:27" ht="15.75" x14ac:dyDescent="0.25">
      <c r="B32" s="857"/>
      <c r="C32" s="1370">
        <f t="shared" si="2"/>
        <v>18</v>
      </c>
      <c r="D32" s="1382"/>
      <c r="E32" s="1383"/>
      <c r="F32" s="2551"/>
      <c r="G32" s="2552"/>
      <c r="H32" s="2553"/>
      <c r="I32" s="1383"/>
      <c r="J32" s="1383"/>
      <c r="K32" s="1383"/>
      <c r="L32" s="1383"/>
      <c r="M32" s="1383"/>
      <c r="N32" s="1383"/>
      <c r="O32" s="1386"/>
      <c r="P32" s="1387"/>
      <c r="Q32" s="1388"/>
      <c r="R32" s="1376">
        <f t="shared" si="0"/>
        <v>0</v>
      </c>
      <c r="S32" s="1388"/>
      <c r="T32" s="1377"/>
      <c r="U32" s="1389">
        <v>0</v>
      </c>
      <c r="V32" s="1379">
        <f t="shared" si="1"/>
        <v>0</v>
      </c>
      <c r="W32" s="1387">
        <v>0</v>
      </c>
      <c r="X32" s="1380"/>
      <c r="Y32" s="1380"/>
      <c r="Z32" s="1387">
        <v>0</v>
      </c>
      <c r="AA32" s="180"/>
    </row>
    <row r="33" spans="2:27" ht="15.75" x14ac:dyDescent="0.25">
      <c r="B33" s="857"/>
      <c r="C33" s="1370">
        <f t="shared" si="2"/>
        <v>19</v>
      </c>
      <c r="D33" s="1382"/>
      <c r="E33" s="1383"/>
      <c r="F33" s="2551"/>
      <c r="G33" s="2552"/>
      <c r="H33" s="2553"/>
      <c r="I33" s="1383"/>
      <c r="J33" s="1383"/>
      <c r="K33" s="1383"/>
      <c r="L33" s="1383"/>
      <c r="M33" s="1383"/>
      <c r="N33" s="1383"/>
      <c r="O33" s="1386"/>
      <c r="P33" s="1387"/>
      <c r="Q33" s="1388"/>
      <c r="R33" s="1376">
        <f t="shared" si="0"/>
        <v>0</v>
      </c>
      <c r="S33" s="1388"/>
      <c r="T33" s="1377"/>
      <c r="U33" s="1389">
        <v>0</v>
      </c>
      <c r="V33" s="1379">
        <f t="shared" si="1"/>
        <v>0</v>
      </c>
      <c r="W33" s="1387">
        <v>0</v>
      </c>
      <c r="X33" s="1380"/>
      <c r="Y33" s="1380"/>
      <c r="Z33" s="1387">
        <v>0</v>
      </c>
      <c r="AA33" s="180"/>
    </row>
    <row r="34" spans="2:27" ht="15.75" x14ac:dyDescent="0.25">
      <c r="B34" s="857"/>
      <c r="C34" s="1370">
        <f t="shared" si="2"/>
        <v>20</v>
      </c>
      <c r="D34" s="1382"/>
      <c r="E34" s="1383"/>
      <c r="F34" s="2551"/>
      <c r="G34" s="2552"/>
      <c r="H34" s="2553"/>
      <c r="I34" s="1383"/>
      <c r="J34" s="1383"/>
      <c r="K34" s="1383"/>
      <c r="L34" s="1383"/>
      <c r="M34" s="1383"/>
      <c r="N34" s="1383"/>
      <c r="O34" s="1386"/>
      <c r="P34" s="1387"/>
      <c r="Q34" s="1388"/>
      <c r="R34" s="1376">
        <f t="shared" si="0"/>
        <v>0</v>
      </c>
      <c r="S34" s="1388"/>
      <c r="T34" s="1377"/>
      <c r="U34" s="1389">
        <v>0</v>
      </c>
      <c r="V34" s="1379">
        <f t="shared" si="1"/>
        <v>0</v>
      </c>
      <c r="W34" s="1387">
        <v>0</v>
      </c>
      <c r="X34" s="1380"/>
      <c r="Y34" s="1380"/>
      <c r="Z34" s="1387">
        <v>0</v>
      </c>
      <c r="AA34" s="180"/>
    </row>
    <row r="35" spans="2:27" ht="11.25" customHeight="1" x14ac:dyDescent="0.25">
      <c r="B35" s="857"/>
      <c r="C35" s="1370">
        <f t="shared" si="2"/>
        <v>21</v>
      </c>
      <c r="D35" s="1382"/>
      <c r="E35" s="1383"/>
      <c r="F35" s="2551"/>
      <c r="G35" s="2552"/>
      <c r="H35" s="2553"/>
      <c r="I35" s="1383"/>
      <c r="J35" s="1383"/>
      <c r="K35" s="1383"/>
      <c r="L35" s="1383"/>
      <c r="M35" s="1383"/>
      <c r="N35" s="1383"/>
      <c r="O35" s="1386"/>
      <c r="P35" s="1387"/>
      <c r="Q35" s="1388"/>
      <c r="R35" s="1376">
        <f t="shared" si="0"/>
        <v>0</v>
      </c>
      <c r="S35" s="1388"/>
      <c r="T35" s="1377"/>
      <c r="U35" s="1389">
        <v>0</v>
      </c>
      <c r="V35" s="1379">
        <f t="shared" si="1"/>
        <v>0</v>
      </c>
      <c r="W35" s="1387">
        <v>0</v>
      </c>
      <c r="X35" s="1380"/>
      <c r="Y35" s="1380"/>
      <c r="Z35" s="1387">
        <v>0</v>
      </c>
      <c r="AA35" s="180"/>
    </row>
    <row r="36" spans="2:27" ht="15.75" customHeight="1" thickBot="1" x14ac:dyDescent="0.3">
      <c r="B36" s="647"/>
      <c r="C36" s="2559" t="s">
        <v>186</v>
      </c>
      <c r="D36" s="2559"/>
      <c r="E36" s="2559"/>
      <c r="F36" s="2559"/>
      <c r="G36" s="2559"/>
      <c r="H36" s="2559"/>
      <c r="I36" s="2559"/>
      <c r="J36" s="2559"/>
      <c r="K36" s="2559"/>
      <c r="L36" s="2559"/>
      <c r="M36" s="2559"/>
      <c r="N36" s="2559"/>
      <c r="O36" s="2559"/>
      <c r="P36" s="1390">
        <f>SUM(P15:P35)</f>
        <v>0</v>
      </c>
      <c r="Q36" s="1390">
        <f>SUM(Q15:Q35)</f>
        <v>0</v>
      </c>
      <c r="R36" s="1390">
        <f>SUM(R15:R35)</f>
        <v>0</v>
      </c>
      <c r="S36" s="1390">
        <f>SUM(S15:S35)</f>
        <v>0</v>
      </c>
      <c r="T36" s="1391"/>
      <c r="U36" s="1392">
        <f>SUM(U15:U35)</f>
        <v>0</v>
      </c>
      <c r="V36" s="1393">
        <f>SUM(V15:V35)</f>
        <v>0</v>
      </c>
      <c r="W36" s="1390">
        <f>SUM(W15:W35)</f>
        <v>0</v>
      </c>
      <c r="X36" s="1390"/>
      <c r="Y36" s="1392"/>
      <c r="Z36" s="1390">
        <f>SUM(Z15:Z35)</f>
        <v>0</v>
      </c>
      <c r="AA36" s="182"/>
    </row>
    <row r="37" spans="2:27" ht="16.5" customHeight="1" thickTop="1" x14ac:dyDescent="0.3">
      <c r="B37" s="191"/>
      <c r="C37" s="860"/>
      <c r="D37" s="183"/>
      <c r="E37" s="183"/>
      <c r="F37" s="183"/>
      <c r="G37" s="183"/>
      <c r="H37" s="183"/>
      <c r="I37" s="183"/>
      <c r="J37" s="184"/>
      <c r="K37" s="184"/>
      <c r="L37" s="184"/>
      <c r="M37" s="184"/>
      <c r="N37" s="184"/>
      <c r="O37" s="1423" t="s">
        <v>544</v>
      </c>
      <c r="P37" s="1424"/>
      <c r="Q37" s="1424"/>
      <c r="R37" s="1424"/>
      <c r="S37" s="184"/>
      <c r="T37" s="184"/>
      <c r="U37" s="184"/>
      <c r="V37" s="184"/>
      <c r="W37" s="184"/>
      <c r="X37" s="184"/>
      <c r="Y37" s="184"/>
      <c r="Z37" s="110" t="s">
        <v>187</v>
      </c>
      <c r="AA37" s="180"/>
    </row>
    <row r="38" spans="2:27" ht="11.25" customHeight="1" x14ac:dyDescent="0.25">
      <c r="B38" s="191"/>
      <c r="C38" s="860"/>
      <c r="D38" s="183"/>
      <c r="E38" s="183"/>
      <c r="F38" s="183"/>
      <c r="G38" s="183"/>
      <c r="H38" s="183"/>
      <c r="I38" s="183"/>
      <c r="J38" s="184"/>
      <c r="K38" s="184"/>
      <c r="L38" s="184"/>
      <c r="M38" s="184"/>
      <c r="N38" s="184"/>
      <c r="O38" s="184"/>
      <c r="P38" s="184"/>
      <c r="Q38" s="184"/>
      <c r="R38" s="184"/>
      <c r="S38" s="184"/>
      <c r="T38" s="184"/>
      <c r="U38" s="184"/>
      <c r="V38" s="184"/>
      <c r="W38" s="184"/>
      <c r="X38" s="184"/>
      <c r="Y38" s="184"/>
      <c r="Z38" s="184"/>
      <c r="AA38" s="180"/>
    </row>
    <row r="39" spans="2:27" ht="11.25" customHeight="1" x14ac:dyDescent="0.25">
      <c r="B39" s="192"/>
      <c r="C39" s="861"/>
      <c r="D39" s="183"/>
      <c r="E39" s="2557" t="s">
        <v>495</v>
      </c>
      <c r="F39" s="2557"/>
      <c r="G39" s="2557"/>
      <c r="H39" s="2557"/>
      <c r="I39" s="2557"/>
      <c r="J39" s="2557"/>
      <c r="K39" s="2557"/>
      <c r="L39" s="2557"/>
      <c r="M39" s="942"/>
      <c r="N39" s="942"/>
      <c r="O39" s="942"/>
      <c r="P39" s="942"/>
      <c r="Q39" s="942"/>
      <c r="R39" s="2466" t="s">
        <v>503</v>
      </c>
      <c r="S39" s="2466"/>
      <c r="T39" s="942"/>
      <c r="U39" s="942"/>
      <c r="V39" s="942"/>
      <c r="W39" s="2554" t="s">
        <v>502</v>
      </c>
      <c r="X39" s="2554"/>
      <c r="Y39" s="2554"/>
      <c r="Z39" s="184"/>
      <c r="AA39" s="185"/>
    </row>
    <row r="40" spans="2:27" x14ac:dyDescent="0.25">
      <c r="B40" s="192"/>
      <c r="C40" s="861"/>
      <c r="D40" s="183"/>
      <c r="E40" s="2558" t="str">
        <f>'Datos Generales'!C16</f>
        <v>Preparado por</v>
      </c>
      <c r="F40" s="2558"/>
      <c r="G40" s="2558"/>
      <c r="H40" s="2558"/>
      <c r="I40" s="2558"/>
      <c r="J40" s="2558"/>
      <c r="K40" s="2558"/>
      <c r="L40" s="2558"/>
      <c r="M40" s="189"/>
      <c r="N40" s="189"/>
      <c r="O40" s="189"/>
      <c r="P40" s="189"/>
      <c r="Q40" s="189"/>
      <c r="R40" s="2556" t="str">
        <f>'Datos Generales'!D16</f>
        <v>Revisado por</v>
      </c>
      <c r="S40" s="2556"/>
      <c r="T40" s="189"/>
      <c r="U40" s="189"/>
      <c r="V40" s="189"/>
      <c r="W40" s="2555" t="str">
        <f>'Datos Generales'!E16</f>
        <v>Autorizado por</v>
      </c>
      <c r="X40" s="2555"/>
      <c r="Y40" s="2555"/>
      <c r="Z40" s="184"/>
      <c r="AA40" s="185"/>
    </row>
    <row r="41" spans="2:27" ht="12.75" customHeight="1" x14ac:dyDescent="0.25">
      <c r="B41" s="192"/>
      <c r="C41" s="861"/>
      <c r="D41" s="183"/>
      <c r="E41" s="2557" t="s">
        <v>496</v>
      </c>
      <c r="F41" s="2557"/>
      <c r="G41" s="2557"/>
      <c r="H41" s="2557"/>
      <c r="I41" s="2557"/>
      <c r="J41" s="2557"/>
      <c r="K41" s="2557"/>
      <c r="L41" s="2557"/>
      <c r="M41" s="189"/>
      <c r="N41" s="189"/>
      <c r="O41" s="189"/>
      <c r="P41" s="189"/>
      <c r="Q41" s="189"/>
      <c r="R41" s="2556"/>
      <c r="S41" s="2556"/>
      <c r="T41" s="189"/>
      <c r="U41" s="189"/>
      <c r="V41" s="189"/>
      <c r="W41" s="2556"/>
      <c r="X41" s="2556"/>
      <c r="Y41" s="2556"/>
      <c r="Z41" s="184"/>
      <c r="AA41" s="185"/>
    </row>
    <row r="42" spans="2:27" ht="11.25" customHeight="1" x14ac:dyDescent="0.25">
      <c r="B42" s="191"/>
      <c r="C42" s="860"/>
      <c r="D42" s="183"/>
      <c r="E42" s="2558" t="str">
        <f>'Datos Generales'!C17</f>
        <v>Puesto que ocupa</v>
      </c>
      <c r="F42" s="2558"/>
      <c r="G42" s="2558"/>
      <c r="H42" s="2558"/>
      <c r="I42" s="2558"/>
      <c r="J42" s="2558"/>
      <c r="K42" s="2558"/>
      <c r="L42" s="2558"/>
      <c r="M42" s="942"/>
      <c r="N42" s="942"/>
      <c r="O42" s="942"/>
      <c r="P42" s="942"/>
      <c r="Q42" s="942"/>
      <c r="R42" s="2560" t="s">
        <v>491</v>
      </c>
      <c r="S42" s="2560"/>
      <c r="T42" s="942"/>
      <c r="U42" s="942"/>
      <c r="V42" s="942"/>
      <c r="W42" s="2560" t="s">
        <v>490</v>
      </c>
      <c r="X42" s="2560"/>
      <c r="Y42" s="2560"/>
      <c r="Z42" s="184"/>
      <c r="AA42" s="180"/>
    </row>
    <row r="43" spans="2:27" x14ac:dyDescent="0.25">
      <c r="B43" s="191"/>
      <c r="C43" s="860"/>
      <c r="D43" s="183"/>
      <c r="E43" s="2467">
        <v>45299</v>
      </c>
      <c r="F43" s="2467"/>
      <c r="G43" s="2467"/>
      <c r="H43" s="2467"/>
      <c r="I43" s="2467"/>
      <c r="J43" s="2467"/>
      <c r="K43" s="2467"/>
      <c r="L43" s="2467"/>
      <c r="M43" s="189"/>
      <c r="N43" s="189"/>
      <c r="O43" s="189"/>
      <c r="P43" s="189"/>
      <c r="Q43" s="189"/>
      <c r="R43" s="2570" t="str">
        <f>'Datos Generales'!D17</f>
        <v>Puesto que ocupa</v>
      </c>
      <c r="S43" s="2570"/>
      <c r="T43" s="189"/>
      <c r="U43" s="189"/>
      <c r="V43" s="189"/>
      <c r="W43" s="2558" t="str">
        <f>'Datos Generales'!E17</f>
        <v>Puesto que ocupa</v>
      </c>
      <c r="X43" s="2558"/>
      <c r="Y43" s="2558"/>
      <c r="Z43" s="184"/>
      <c r="AA43" s="180"/>
    </row>
    <row r="44" spans="2:27" ht="11.25" customHeight="1" x14ac:dyDescent="0.25">
      <c r="B44" s="191"/>
      <c r="C44" s="860"/>
      <c r="D44" s="183"/>
      <c r="E44" s="2558" t="s">
        <v>287</v>
      </c>
      <c r="F44" s="2558"/>
      <c r="G44" s="2558"/>
      <c r="H44" s="2558"/>
      <c r="I44" s="2558"/>
      <c r="J44" s="2558"/>
      <c r="K44" s="2558"/>
      <c r="L44" s="2558"/>
      <c r="M44" s="189"/>
      <c r="N44" s="189"/>
      <c r="O44" s="189"/>
      <c r="P44" s="189"/>
      <c r="Q44" s="189"/>
      <c r="R44" s="782"/>
      <c r="S44" s="782"/>
      <c r="T44" s="189"/>
      <c r="U44" s="189"/>
      <c r="V44" s="189"/>
      <c r="W44" s="564"/>
      <c r="X44" s="564"/>
      <c r="Y44" s="564"/>
      <c r="Z44" s="184"/>
      <c r="AA44" s="180"/>
    </row>
    <row r="45" spans="2:27" ht="11.25" customHeight="1" x14ac:dyDescent="0.25">
      <c r="B45" s="191"/>
      <c r="C45" s="860"/>
      <c r="D45" s="183"/>
      <c r="M45" s="942"/>
      <c r="N45" s="942"/>
      <c r="O45" s="942"/>
      <c r="P45" s="942"/>
      <c r="Q45" s="942"/>
      <c r="R45" s="2467">
        <v>45299</v>
      </c>
      <c r="S45" s="2467"/>
      <c r="T45" s="942"/>
      <c r="U45" s="942"/>
      <c r="V45" s="942"/>
      <c r="W45" s="2467">
        <v>45303</v>
      </c>
      <c r="X45" s="2467"/>
      <c r="Y45" s="2467"/>
      <c r="Z45" s="184"/>
      <c r="AA45" s="180"/>
    </row>
    <row r="46" spans="2:27" x14ac:dyDescent="0.25">
      <c r="B46" s="191"/>
      <c r="C46" s="860"/>
      <c r="D46" s="183"/>
      <c r="M46" s="189"/>
      <c r="N46" s="189"/>
      <c r="O46" s="189"/>
      <c r="P46" s="189"/>
      <c r="Q46" s="189"/>
      <c r="R46" s="2571" t="s">
        <v>288</v>
      </c>
      <c r="S46" s="2571"/>
      <c r="T46" s="189"/>
      <c r="U46" s="189"/>
      <c r="V46" s="189"/>
      <c r="W46" s="2571" t="s">
        <v>300</v>
      </c>
      <c r="X46" s="2571"/>
      <c r="Y46" s="2571"/>
      <c r="Z46" s="184"/>
      <c r="AA46" s="180"/>
    </row>
    <row r="47" spans="2:27" ht="26.25" customHeight="1" x14ac:dyDescent="0.25">
      <c r="B47" s="191"/>
      <c r="C47" s="860"/>
      <c r="D47" s="183"/>
      <c r="E47" s="508"/>
      <c r="F47" s="508"/>
      <c r="G47" s="508"/>
      <c r="H47" s="508"/>
      <c r="I47" s="508"/>
      <c r="J47" s="508"/>
      <c r="K47" s="508"/>
      <c r="L47" s="508"/>
      <c r="M47" s="189"/>
      <c r="N47" s="189"/>
      <c r="O47" s="189"/>
      <c r="P47" s="189"/>
      <c r="Q47" s="189"/>
      <c r="R47" s="788"/>
      <c r="S47" s="788"/>
      <c r="T47" s="189"/>
      <c r="U47" s="189"/>
      <c r="V47" s="189"/>
      <c r="W47" s="788"/>
      <c r="X47" s="788"/>
      <c r="Y47" s="788"/>
      <c r="Z47" s="184"/>
      <c r="AA47" s="180"/>
    </row>
    <row r="48" spans="2:27" ht="27" customHeight="1" x14ac:dyDescent="0.25">
      <c r="B48" s="193"/>
      <c r="C48" s="862"/>
      <c r="D48" s="186"/>
      <c r="E48" s="2568"/>
      <c r="F48" s="2568"/>
      <c r="G48" s="2568"/>
      <c r="H48" s="2568"/>
      <c r="I48" s="2568"/>
      <c r="J48" s="2568"/>
      <c r="K48" s="2568"/>
      <c r="L48" s="2568"/>
      <c r="M48" s="566"/>
      <c r="N48" s="566"/>
      <c r="O48" s="566"/>
      <c r="P48" s="566"/>
      <c r="Q48" s="566"/>
      <c r="R48" s="2569"/>
      <c r="S48" s="2569"/>
      <c r="T48" s="566"/>
      <c r="U48" s="566"/>
      <c r="V48" s="566"/>
      <c r="W48" s="2568"/>
      <c r="X48" s="2568"/>
      <c r="Y48" s="2568"/>
      <c r="Z48" s="187"/>
      <c r="AA48" s="188"/>
    </row>
  </sheetData>
  <sheetProtection formatColumns="0" formatRows="0" insertColumns="0" insertRows="0"/>
  <protectedRanges>
    <protectedRange sqref="U15:U35 W15:Z35 O15:S35 D15:I35" name="Rango1"/>
    <protectedRange sqref="S39" name="Rango1_2_1"/>
  </protectedRanges>
  <mergeCells count="76">
    <mergeCell ref="E48:L48"/>
    <mergeCell ref="R48:S48"/>
    <mergeCell ref="W48:Y48"/>
    <mergeCell ref="F27:H27"/>
    <mergeCell ref="F28:H28"/>
    <mergeCell ref="F29:H29"/>
    <mergeCell ref="F30:H30"/>
    <mergeCell ref="E43:L43"/>
    <mergeCell ref="E42:L42"/>
    <mergeCell ref="R43:S43"/>
    <mergeCell ref="W42:Y42"/>
    <mergeCell ref="E44:L44"/>
    <mergeCell ref="R46:S46"/>
    <mergeCell ref="W46:Y46"/>
    <mergeCell ref="W43:Y43"/>
    <mergeCell ref="F35:H35"/>
    <mergeCell ref="B3:AA3"/>
    <mergeCell ref="B4:AA4"/>
    <mergeCell ref="F32:H32"/>
    <mergeCell ref="F33:H33"/>
    <mergeCell ref="F34:H34"/>
    <mergeCell ref="F31:H31"/>
    <mergeCell ref="M13:M14"/>
    <mergeCell ref="N13:N14"/>
    <mergeCell ref="P13:P14"/>
    <mergeCell ref="Q13:Q14"/>
    <mergeCell ref="W10:X10"/>
    <mergeCell ref="F22:H22"/>
    <mergeCell ref="F23:H23"/>
    <mergeCell ref="F24:H24"/>
    <mergeCell ref="F25:H25"/>
    <mergeCell ref="F26:H26"/>
    <mergeCell ref="R45:S45"/>
    <mergeCell ref="W45:Y45"/>
    <mergeCell ref="R40:S40"/>
    <mergeCell ref="R41:S41"/>
    <mergeCell ref="R42:S42"/>
    <mergeCell ref="F15:H15"/>
    <mergeCell ref="F16:H16"/>
    <mergeCell ref="W39:Y39"/>
    <mergeCell ref="W40:Y40"/>
    <mergeCell ref="W41:Y41"/>
    <mergeCell ref="E39:L39"/>
    <mergeCell ref="E40:L40"/>
    <mergeCell ref="E41:L41"/>
    <mergeCell ref="C36:O36"/>
    <mergeCell ref="F17:H17"/>
    <mergeCell ref="F18:H18"/>
    <mergeCell ref="F19:H19"/>
    <mergeCell ref="F20:H20"/>
    <mergeCell ref="F21:H21"/>
    <mergeCell ref="J11:N12"/>
    <mergeCell ref="O11:O14"/>
    <mergeCell ref="P11:Z12"/>
    <mergeCell ref="J13:J14"/>
    <mergeCell ref="K13:K14"/>
    <mergeCell ref="T13:V13"/>
    <mergeCell ref="Y13:Z13"/>
    <mergeCell ref="R13:R14"/>
    <mergeCell ref="S13:S14"/>
    <mergeCell ref="C13:C14"/>
    <mergeCell ref="R39:S39"/>
    <mergeCell ref="B5:AA5"/>
    <mergeCell ref="D13:D14"/>
    <mergeCell ref="E13:E14"/>
    <mergeCell ref="F13:H14"/>
    <mergeCell ref="I13:I14"/>
    <mergeCell ref="G7:J7"/>
    <mergeCell ref="M7:P7"/>
    <mergeCell ref="J10:N10"/>
    <mergeCell ref="P10:V10"/>
    <mergeCell ref="Y10:Z10"/>
    <mergeCell ref="L13:L14"/>
    <mergeCell ref="C11:I12"/>
    <mergeCell ref="C10:I10"/>
    <mergeCell ref="W13:X13"/>
  </mergeCells>
  <dataValidations count="1">
    <dataValidation type="list" allowBlank="1" showInputMessage="1" showErrorMessage="1" errorTitle="Entrada no válida" error="Indique la forma de rendición" promptTitle="Forma de Rendición" prompt="Indique si la rendición es de forma parcial o total los anticipos financieros. " sqref="T14:T35">
      <formula1>$AC$14:$AC$15</formula1>
    </dataValidation>
  </dataValidations>
  <printOptions horizontalCentered="1" verticalCentered="1"/>
  <pageMargins left="0" right="0" top="0.23" bottom="0.22" header="0" footer="0.38"/>
  <pageSetup scale="50" orientation="landscape" r:id="rId1"/>
  <headerFooter alignWithMargins="0">
    <oddFooter>&amp;R&amp;P/&amp;N  &amp;D  &amp;T</oddFooter>
  </headerFooter>
  <ignoredErrors>
    <ignoredError sqref="C16:C35 P13:S14 P16:Q16 P17:Q17 P18:Q18 P19:Q19 P20:Q20 P21:Q21 P22:Q22 P23:Q23 P24:Q24 P25:Q25 P26:Q26 P27:Q27 P28:Q28 P29:Q29 P30:Q30 P31:Q31 P32:Q32 P33:Q33 P34:Q34 P35:Q35 P15:Q15 U14:Z14 U13:Z13 W16:Z16 W17:Z17 W18:Z18 W19:Z19 W20:Z20 W21:Z21 W22 W23:Z23 W24:Z24 W25:Z25 W26:Z26 W27:Z27 W28:Z28 W29:Z29 W30:Z30 W31:Z31 W32:Z32 W33:Z33 W34:Z34 W35:Z35 W15:Z15 X36:Y36 S35 S34 S33 S32 S31 S30 S29 S28 S27 S26 S25 S24 S23 S21 S20 S19 S18 S17 S16 S15 T36 U16 U17 U18 U19 U20 U21 U22 U23 U24 U25 U26 U27 U28 U29 U30 U31 U32 U33 U34 U35 R15 R36:S36 R35 V35 R34 V34 R33 V33 R32 V32 R31 V31 R30 V30 R29 V29 R28 V28 R27 V27 R26 V26 R25 V25 R24 V24 R23 V23 R22 V22 R21 V21 R20 V20 R19 V19 R18 V18 R17 V17 R16 V16 U36:W36 T15:V15 T16 T17 T18 T19 T20 T21 T22 T23 T24 T25 T26 T27 T28 T29 T30 T31 T32 T33 T34 T35 Z36 Y22:Z22" unlockedFormula="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opLeftCell="A7" workbookViewId="0">
      <selection activeCell="M27" sqref="M27"/>
    </sheetView>
  </sheetViews>
  <sheetFormatPr baseColWidth="10" defaultRowHeight="15" x14ac:dyDescent="0.25"/>
  <cols>
    <col min="1" max="1" width="5.5703125" style="74" customWidth="1"/>
    <col min="2" max="2" width="13" style="2426" customWidth="1"/>
    <col min="3" max="3" width="11.42578125" style="2426" customWidth="1"/>
    <col min="4" max="4" width="8.7109375" style="2431" customWidth="1"/>
    <col min="5" max="5" width="38.5703125" customWidth="1"/>
    <col min="6" max="6" width="6.42578125" style="2426" customWidth="1"/>
    <col min="7" max="7" width="5.5703125" customWidth="1"/>
    <col min="8" max="8" width="13" style="2426" customWidth="1"/>
    <col min="9" max="9" width="20.7109375" customWidth="1"/>
    <col min="10" max="10" width="13.85546875" style="2312" bestFit="1" customWidth="1"/>
    <col min="11" max="12" width="15" bestFit="1" customWidth="1"/>
  </cols>
  <sheetData>
    <row r="1" spans="1:11" s="2322" customFormat="1" ht="64.5" customHeight="1" x14ac:dyDescent="0.25">
      <c r="A1" s="2958" t="s">
        <v>2364</v>
      </c>
      <c r="B1" s="2958"/>
      <c r="C1" s="2958"/>
      <c r="D1" s="2958"/>
      <c r="E1" s="2958"/>
      <c r="F1" s="2958"/>
      <c r="G1" s="2958"/>
      <c r="H1" s="2958"/>
      <c r="I1" s="2958"/>
      <c r="J1" s="2316"/>
    </row>
    <row r="2" spans="1:11" s="2387" customFormat="1" ht="15.75" customHeight="1" x14ac:dyDescent="0.3">
      <c r="A2" s="2959" t="s">
        <v>2117</v>
      </c>
      <c r="B2" s="2959"/>
      <c r="C2" s="2959"/>
      <c r="D2" s="2959"/>
      <c r="E2" s="2959"/>
      <c r="F2" s="2959"/>
      <c r="G2" s="2959"/>
      <c r="H2" s="2959"/>
      <c r="I2" s="2959"/>
      <c r="J2" s="2386"/>
    </row>
    <row r="3" spans="1:11" s="2322" customFormat="1" ht="13.5" customHeight="1" x14ac:dyDescent="0.25">
      <c r="A3" s="2960" t="s">
        <v>2365</v>
      </c>
      <c r="B3" s="2960"/>
      <c r="C3" s="2960"/>
      <c r="D3" s="2960"/>
      <c r="E3" s="2960"/>
      <c r="F3" s="2960"/>
      <c r="G3" s="2960"/>
      <c r="H3" s="2960"/>
      <c r="I3" s="2960"/>
      <c r="J3" s="2316"/>
    </row>
    <row r="4" spans="1:11" s="2322" customFormat="1" ht="14.25" customHeight="1" x14ac:dyDescent="0.25">
      <c r="A4" s="2949" t="s">
        <v>2119</v>
      </c>
      <c r="B4" s="2949"/>
      <c r="C4" s="2949"/>
      <c r="D4" s="2949"/>
      <c r="E4" s="2949"/>
      <c r="F4" s="2949"/>
      <c r="G4" s="2949"/>
      <c r="H4" s="2949"/>
      <c r="I4" s="2949"/>
      <c r="J4" s="2316"/>
    </row>
    <row r="5" spans="1:11" s="2322" customFormat="1" ht="48.75" customHeight="1" x14ac:dyDescent="0.25">
      <c r="A5" s="2388" t="s">
        <v>2366</v>
      </c>
      <c r="B5" s="2389" t="s">
        <v>2367</v>
      </c>
      <c r="C5" s="2390" t="s">
        <v>2122</v>
      </c>
      <c r="D5" s="2391" t="s">
        <v>2123</v>
      </c>
      <c r="E5" s="2392" t="s">
        <v>2124</v>
      </c>
      <c r="F5" s="2968" t="s">
        <v>2125</v>
      </c>
      <c r="G5" s="2969"/>
      <c r="H5" s="2389" t="s">
        <v>2368</v>
      </c>
      <c r="I5" s="2393" t="s">
        <v>2127</v>
      </c>
      <c r="J5" s="2316"/>
    </row>
    <row r="6" spans="1:11" s="2348" customFormat="1" ht="11.25" customHeight="1" x14ac:dyDescent="0.2">
      <c r="A6" s="2344">
        <v>1</v>
      </c>
      <c r="B6" s="2394">
        <v>44271</v>
      </c>
      <c r="C6" s="2394">
        <v>44271</v>
      </c>
      <c r="D6" s="2342" t="s">
        <v>2369</v>
      </c>
      <c r="E6" s="2395" t="s">
        <v>2370</v>
      </c>
      <c r="F6" s="2396">
        <f>35-21</f>
        <v>14</v>
      </c>
      <c r="G6" s="2344" t="s">
        <v>2130</v>
      </c>
      <c r="H6" s="2397">
        <v>28143</v>
      </c>
      <c r="I6" s="2398">
        <f t="shared" ref="I6:I38" si="0">F6*H6</f>
        <v>394002</v>
      </c>
      <c r="J6" s="2347"/>
    </row>
    <row r="7" spans="1:11" s="2348" customFormat="1" ht="11.25" customHeight="1" x14ac:dyDescent="0.2">
      <c r="A7" s="2344">
        <v>2</v>
      </c>
      <c r="B7" s="2394">
        <v>45201</v>
      </c>
      <c r="C7" s="2394">
        <v>45201</v>
      </c>
      <c r="D7" s="2342" t="s">
        <v>2371</v>
      </c>
      <c r="E7" s="2395" t="s">
        <v>2372</v>
      </c>
      <c r="F7" s="2396">
        <f>250-16</f>
        <v>234</v>
      </c>
      <c r="G7" s="2344" t="s">
        <v>2130</v>
      </c>
      <c r="H7" s="2397">
        <v>2483.9</v>
      </c>
      <c r="I7" s="2398">
        <f t="shared" si="0"/>
        <v>581232.6</v>
      </c>
      <c r="J7" s="2347"/>
    </row>
    <row r="8" spans="1:11" s="2347" customFormat="1" ht="11.25" customHeight="1" x14ac:dyDescent="0.2">
      <c r="A8" s="2344">
        <v>3</v>
      </c>
      <c r="B8" s="2394">
        <v>44557</v>
      </c>
      <c r="C8" s="2394">
        <v>44557</v>
      </c>
      <c r="D8" s="2342" t="s">
        <v>2373</v>
      </c>
      <c r="E8" s="2395" t="s">
        <v>2374</v>
      </c>
      <c r="F8" s="2396">
        <f>17-2-7-2-4</f>
        <v>2</v>
      </c>
      <c r="G8" s="2344" t="s">
        <v>2130</v>
      </c>
      <c r="H8" s="2345">
        <v>5428</v>
      </c>
      <c r="I8" s="2398">
        <f t="shared" si="0"/>
        <v>10856</v>
      </c>
    </row>
    <row r="9" spans="1:11" s="2347" customFormat="1" ht="11.25" customHeight="1" x14ac:dyDescent="0.2">
      <c r="A9" s="2344">
        <v>4</v>
      </c>
      <c r="B9" s="2394">
        <v>44824</v>
      </c>
      <c r="C9" s="2394">
        <v>44824</v>
      </c>
      <c r="D9" s="2342" t="s">
        <v>2375</v>
      </c>
      <c r="E9" s="2395" t="s">
        <v>2376</v>
      </c>
      <c r="F9" s="2396">
        <f>93-1-2-2-6-2-3-11-1-5-7-3-8-5-10</f>
        <v>27</v>
      </c>
      <c r="G9" s="2344" t="s">
        <v>2130</v>
      </c>
      <c r="H9" s="2345">
        <v>1770</v>
      </c>
      <c r="I9" s="2398">
        <f t="shared" si="0"/>
        <v>47790</v>
      </c>
    </row>
    <row r="10" spans="1:11" s="2349" customFormat="1" ht="11.25" customHeight="1" x14ac:dyDescent="0.2">
      <c r="A10" s="2344">
        <v>5</v>
      </c>
      <c r="B10" s="2394">
        <v>45287</v>
      </c>
      <c r="C10" s="2394">
        <v>45288</v>
      </c>
      <c r="D10" s="2342" t="s">
        <v>2373</v>
      </c>
      <c r="E10" s="2395" t="s">
        <v>2376</v>
      </c>
      <c r="F10" s="2396">
        <v>32</v>
      </c>
      <c r="G10" s="2344" t="s">
        <v>2130</v>
      </c>
      <c r="H10" s="2345">
        <v>1770</v>
      </c>
      <c r="I10" s="2398">
        <f t="shared" si="0"/>
        <v>56640</v>
      </c>
    </row>
    <row r="11" spans="1:11" s="2347" customFormat="1" ht="11.25" customHeight="1" x14ac:dyDescent="0.2">
      <c r="A11" s="2344">
        <v>6</v>
      </c>
      <c r="B11" s="2394">
        <v>45188</v>
      </c>
      <c r="C11" s="2394">
        <v>45188</v>
      </c>
      <c r="D11" s="2342" t="s">
        <v>2377</v>
      </c>
      <c r="E11" s="2395" t="s">
        <v>2378</v>
      </c>
      <c r="F11" s="2396">
        <f>550-374-2-12-9</f>
        <v>153</v>
      </c>
      <c r="G11" s="2344" t="s">
        <v>2130</v>
      </c>
      <c r="H11" s="2345">
        <v>457.49779999999998</v>
      </c>
      <c r="I11" s="2398">
        <f t="shared" si="0"/>
        <v>69997.16339999999</v>
      </c>
      <c r="K11" s="2348"/>
    </row>
    <row r="12" spans="1:11" s="2348" customFormat="1" ht="11.25" customHeight="1" x14ac:dyDescent="0.2">
      <c r="A12" s="2344">
        <v>7</v>
      </c>
      <c r="B12" s="2394">
        <v>45000</v>
      </c>
      <c r="C12" s="2394">
        <v>45000</v>
      </c>
      <c r="D12" s="2342" t="s">
        <v>2379</v>
      </c>
      <c r="E12" s="2395" t="s">
        <v>2380</v>
      </c>
      <c r="F12" s="2396">
        <v>25</v>
      </c>
      <c r="G12" s="2344" t="s">
        <v>2130</v>
      </c>
      <c r="H12" s="2345">
        <v>28314.1</v>
      </c>
      <c r="I12" s="2398">
        <f t="shared" si="0"/>
        <v>707852.5</v>
      </c>
      <c r="J12" s="2347"/>
      <c r="K12" s="2399"/>
    </row>
    <row r="13" spans="1:11" s="2348" customFormat="1" ht="11.25" customHeight="1" x14ac:dyDescent="0.2">
      <c r="A13" s="2344">
        <v>8</v>
      </c>
      <c r="B13" s="2394">
        <v>45174</v>
      </c>
      <c r="C13" s="2394">
        <v>45174</v>
      </c>
      <c r="D13" s="2342" t="s">
        <v>2379</v>
      </c>
      <c r="E13" s="2395" t="s">
        <v>2381</v>
      </c>
      <c r="F13" s="2396">
        <f>250-21</f>
        <v>229</v>
      </c>
      <c r="G13" s="2344" t="s">
        <v>2130</v>
      </c>
      <c r="H13" s="2345">
        <v>4850</v>
      </c>
      <c r="I13" s="2398">
        <f t="shared" si="0"/>
        <v>1110650</v>
      </c>
      <c r="J13" s="2347"/>
    </row>
    <row r="14" spans="1:11" s="2400" customFormat="1" ht="11.25" customHeight="1" x14ac:dyDescent="0.2">
      <c r="A14" s="2344">
        <v>9</v>
      </c>
      <c r="B14" s="2394">
        <v>45273</v>
      </c>
      <c r="C14" s="2394">
        <v>45273</v>
      </c>
      <c r="D14" s="2342" t="s">
        <v>2379</v>
      </c>
      <c r="E14" s="2395" t="s">
        <v>2381</v>
      </c>
      <c r="F14" s="2396">
        <v>315</v>
      </c>
      <c r="G14" s="2344" t="s">
        <v>2130</v>
      </c>
      <c r="H14" s="2345">
        <v>4885.79</v>
      </c>
      <c r="I14" s="2398">
        <f t="shared" si="0"/>
        <v>1539023.85</v>
      </c>
      <c r="J14" s="2349"/>
    </row>
    <row r="15" spans="1:11" s="2347" customFormat="1" ht="12.75" customHeight="1" x14ac:dyDescent="0.2">
      <c r="A15" s="2344">
        <v>11</v>
      </c>
      <c r="B15" s="2394">
        <v>45240</v>
      </c>
      <c r="C15" s="2394">
        <v>45240</v>
      </c>
      <c r="D15" s="2342" t="s">
        <v>2382</v>
      </c>
      <c r="E15" s="2395" t="s">
        <v>2383</v>
      </c>
      <c r="F15" s="2396">
        <f>2000-128</f>
        <v>1872</v>
      </c>
      <c r="G15" s="2344" t="s">
        <v>2130</v>
      </c>
      <c r="H15" s="2345">
        <v>988.25</v>
      </c>
      <c r="I15" s="2398">
        <f t="shared" si="0"/>
        <v>1850004</v>
      </c>
      <c r="K15" s="2348"/>
    </row>
    <row r="16" spans="1:11" s="2347" customFormat="1" ht="12.75" customHeight="1" x14ac:dyDescent="0.2">
      <c r="A16" s="2344">
        <v>13</v>
      </c>
      <c r="B16" s="2394">
        <v>45240</v>
      </c>
      <c r="C16" s="2394">
        <v>45240</v>
      </c>
      <c r="D16" s="2342" t="s">
        <v>2384</v>
      </c>
      <c r="E16" s="2395" t="s">
        <v>2385</v>
      </c>
      <c r="F16" s="2396">
        <f>1150-418</f>
        <v>732</v>
      </c>
      <c r="G16" s="2344" t="s">
        <v>2130</v>
      </c>
      <c r="H16" s="2345">
        <v>1319.83</v>
      </c>
      <c r="I16" s="2398">
        <f t="shared" si="0"/>
        <v>966115.55999999994</v>
      </c>
      <c r="K16" s="2348"/>
    </row>
    <row r="17" spans="1:11" s="2347" customFormat="1" ht="12.75" customHeight="1" x14ac:dyDescent="0.2">
      <c r="A17" s="2344">
        <v>14</v>
      </c>
      <c r="B17" s="2394">
        <v>45188</v>
      </c>
      <c r="C17" s="2394">
        <v>45188</v>
      </c>
      <c r="D17" s="2342" t="s">
        <v>2386</v>
      </c>
      <c r="E17" s="2395" t="s">
        <v>2387</v>
      </c>
      <c r="F17" s="2396">
        <f>2000-232-6-130-769</f>
        <v>863</v>
      </c>
      <c r="G17" s="2344" t="s">
        <v>2130</v>
      </c>
      <c r="H17" s="2345">
        <v>234.79640000000001</v>
      </c>
      <c r="I17" s="2398">
        <f t="shared" si="0"/>
        <v>202629.29320000001</v>
      </c>
      <c r="K17" s="2348"/>
    </row>
    <row r="18" spans="1:11" s="2347" customFormat="1" ht="12.75" customHeight="1" x14ac:dyDescent="0.2">
      <c r="A18" s="2344">
        <v>15</v>
      </c>
      <c r="B18" s="2394">
        <v>45188</v>
      </c>
      <c r="C18" s="2394">
        <v>45188</v>
      </c>
      <c r="D18" s="2342" t="s">
        <v>2388</v>
      </c>
      <c r="E18" s="2395" t="s">
        <v>2389</v>
      </c>
      <c r="F18" s="2396">
        <f>1000-122-36-48</f>
        <v>794</v>
      </c>
      <c r="G18" s="2344" t="s">
        <v>2130</v>
      </c>
      <c r="H18" s="2345">
        <v>207.99860000000001</v>
      </c>
      <c r="I18" s="2398">
        <f t="shared" si="0"/>
        <v>165150.8884</v>
      </c>
      <c r="K18" s="2348"/>
    </row>
    <row r="19" spans="1:11" s="2347" customFormat="1" ht="12.75" customHeight="1" x14ac:dyDescent="0.2">
      <c r="A19" s="2344">
        <v>16</v>
      </c>
      <c r="B19" s="2394">
        <v>45191</v>
      </c>
      <c r="C19" s="2394">
        <v>45191</v>
      </c>
      <c r="D19" s="2342" t="s">
        <v>2390</v>
      </c>
      <c r="E19" s="2395" t="s">
        <v>2391</v>
      </c>
      <c r="F19" s="2396">
        <f>518-134-76-94-45</f>
        <v>169</v>
      </c>
      <c r="G19" s="2344" t="s">
        <v>2130</v>
      </c>
      <c r="H19" s="2345">
        <v>2780.5048000000002</v>
      </c>
      <c r="I19" s="2398">
        <f t="shared" si="0"/>
        <v>469905.31120000005</v>
      </c>
      <c r="K19" s="2348"/>
    </row>
    <row r="20" spans="1:11" s="2338" customFormat="1" ht="13.5" customHeight="1" x14ac:dyDescent="0.2">
      <c r="A20" s="2344">
        <v>17</v>
      </c>
      <c r="B20" s="2394">
        <v>44729</v>
      </c>
      <c r="C20" s="2394">
        <v>44729</v>
      </c>
      <c r="D20" s="2342" t="s">
        <v>2392</v>
      </c>
      <c r="E20" s="2395" t="s">
        <v>2393</v>
      </c>
      <c r="F20" s="2401">
        <f>297-43-30-10-15-116-1</f>
        <v>82</v>
      </c>
      <c r="G20" s="2344" t="s">
        <v>2130</v>
      </c>
      <c r="H20" s="2345">
        <v>4165.3999999999996</v>
      </c>
      <c r="I20" s="2398">
        <f t="shared" si="0"/>
        <v>341562.8</v>
      </c>
      <c r="J20" s="2347"/>
    </row>
    <row r="21" spans="1:11" s="2338" customFormat="1" ht="13.5" customHeight="1" x14ac:dyDescent="0.2">
      <c r="A21" s="2344">
        <v>18</v>
      </c>
      <c r="B21" s="2394">
        <v>45201</v>
      </c>
      <c r="C21" s="2394">
        <v>45201</v>
      </c>
      <c r="D21" s="2342" t="s">
        <v>2392</v>
      </c>
      <c r="E21" s="2395" t="s">
        <v>2393</v>
      </c>
      <c r="F21" s="2401">
        <v>300</v>
      </c>
      <c r="G21" s="2344" t="s">
        <v>2130</v>
      </c>
      <c r="H21" s="2345">
        <v>4167.9960000000001</v>
      </c>
      <c r="I21" s="2398">
        <f t="shared" si="0"/>
        <v>1250398.8</v>
      </c>
      <c r="J21" s="2347"/>
      <c r="K21" s="2402"/>
    </row>
    <row r="22" spans="1:11" s="2338" customFormat="1" ht="13.5" customHeight="1" x14ac:dyDescent="0.2">
      <c r="A22" s="2344">
        <v>19</v>
      </c>
      <c r="B22" s="2394">
        <v>41992</v>
      </c>
      <c r="C22" s="2394">
        <v>41992</v>
      </c>
      <c r="D22" s="2342" t="s">
        <v>2394</v>
      </c>
      <c r="E22" s="2395" t="s">
        <v>2395</v>
      </c>
      <c r="F22" s="2396">
        <f>194-17</f>
        <v>177</v>
      </c>
      <c r="G22" s="2344" t="s">
        <v>2130</v>
      </c>
      <c r="H22" s="2345">
        <v>110</v>
      </c>
      <c r="I22" s="2398">
        <f t="shared" si="0"/>
        <v>19470</v>
      </c>
      <c r="J22" s="2347"/>
    </row>
    <row r="23" spans="1:11" s="2347" customFormat="1" ht="15.75" customHeight="1" x14ac:dyDescent="0.2">
      <c r="A23" s="2344">
        <v>20</v>
      </c>
      <c r="B23" s="2394">
        <v>45155</v>
      </c>
      <c r="C23" s="2394">
        <v>45155</v>
      </c>
      <c r="D23" s="2342" t="s">
        <v>2396</v>
      </c>
      <c r="E23" s="2395" t="s">
        <v>2397</v>
      </c>
      <c r="F23" s="2396">
        <f>600-78-57-60-289</f>
        <v>116</v>
      </c>
      <c r="G23" s="2344" t="s">
        <v>2130</v>
      </c>
      <c r="H23" s="2345">
        <v>241.9</v>
      </c>
      <c r="I23" s="2398">
        <f t="shared" si="0"/>
        <v>28060.400000000001</v>
      </c>
    </row>
    <row r="24" spans="1:11" s="2338" customFormat="1" ht="13.5" customHeight="1" x14ac:dyDescent="0.2">
      <c r="A24" s="2344">
        <v>21</v>
      </c>
      <c r="B24" s="2394">
        <v>42362</v>
      </c>
      <c r="C24" s="2394">
        <v>42362</v>
      </c>
      <c r="D24" s="2342" t="s">
        <v>2398</v>
      </c>
      <c r="E24" s="2395" t="s">
        <v>2399</v>
      </c>
      <c r="F24" s="2396">
        <f>844-7-1-2-275</f>
        <v>559</v>
      </c>
      <c r="G24" s="2344" t="s">
        <v>2130</v>
      </c>
      <c r="H24" s="2345">
        <v>100</v>
      </c>
      <c r="I24" s="2398">
        <f t="shared" si="0"/>
        <v>55900</v>
      </c>
      <c r="J24" s="2347"/>
    </row>
    <row r="25" spans="1:11" s="2338" customFormat="1" ht="13.5" customHeight="1" x14ac:dyDescent="0.2">
      <c r="A25" s="2344">
        <v>22</v>
      </c>
      <c r="B25" s="2394">
        <v>45240</v>
      </c>
      <c r="C25" s="2394">
        <v>45240</v>
      </c>
      <c r="D25" s="2342" t="s">
        <v>2398</v>
      </c>
      <c r="E25" s="2395" t="s">
        <v>2399</v>
      </c>
      <c r="F25" s="2396">
        <v>200</v>
      </c>
      <c r="G25" s="2344" t="s">
        <v>2130</v>
      </c>
      <c r="H25" s="2345">
        <v>193.52</v>
      </c>
      <c r="I25" s="2398">
        <f t="shared" si="0"/>
        <v>38704</v>
      </c>
      <c r="J25" s="2347"/>
      <c r="K25" s="2348"/>
    </row>
    <row r="26" spans="1:11" s="2347" customFormat="1" ht="13.5" customHeight="1" x14ac:dyDescent="0.2">
      <c r="A26" s="2344">
        <v>23</v>
      </c>
      <c r="B26" s="2394">
        <v>45063</v>
      </c>
      <c r="C26" s="2394">
        <v>45063</v>
      </c>
      <c r="D26" s="2342" t="s">
        <v>2400</v>
      </c>
      <c r="E26" s="2395" t="s">
        <v>2401</v>
      </c>
      <c r="F26" s="2396">
        <f>623-80-120-170-40-200-10</f>
        <v>3</v>
      </c>
      <c r="G26" s="2344" t="s">
        <v>2130</v>
      </c>
      <c r="H26" s="2345">
        <v>1829</v>
      </c>
      <c r="I26" s="2398">
        <f t="shared" si="0"/>
        <v>5487</v>
      </c>
    </row>
    <row r="27" spans="1:11" s="2347" customFormat="1" ht="18.75" customHeight="1" x14ac:dyDescent="0.2">
      <c r="A27" s="2344">
        <v>24</v>
      </c>
      <c r="B27" s="2394">
        <v>45091</v>
      </c>
      <c r="C27" s="2394">
        <v>45091</v>
      </c>
      <c r="D27" s="2342" t="s">
        <v>2402</v>
      </c>
      <c r="E27" s="2395" t="s">
        <v>2403</v>
      </c>
      <c r="F27" s="2396">
        <f>1687-61-15-8-421-237-295-97-100-344</f>
        <v>109</v>
      </c>
      <c r="G27" s="2344" t="s">
        <v>2130</v>
      </c>
      <c r="H27" s="2345">
        <v>896.8</v>
      </c>
      <c r="I27" s="2398">
        <f t="shared" si="0"/>
        <v>97751.2</v>
      </c>
    </row>
    <row r="28" spans="1:11" s="2347" customFormat="1" ht="15.75" customHeight="1" x14ac:dyDescent="0.2">
      <c r="A28" s="2344">
        <v>25</v>
      </c>
      <c r="B28" s="2394">
        <v>44909</v>
      </c>
      <c r="C28" s="2394">
        <v>44909</v>
      </c>
      <c r="D28" s="2342" t="s">
        <v>2404</v>
      </c>
      <c r="E28" s="2395" t="s">
        <v>2405</v>
      </c>
      <c r="F28" s="2396">
        <f>180-4-1-75-53-13-4-25</f>
        <v>5</v>
      </c>
      <c r="G28" s="2344" t="s">
        <v>2130</v>
      </c>
      <c r="H28" s="2345">
        <v>4159.5</v>
      </c>
      <c r="I28" s="2398">
        <f t="shared" si="0"/>
        <v>20797.5</v>
      </c>
    </row>
    <row r="29" spans="1:11" s="2348" customFormat="1" ht="15" customHeight="1" x14ac:dyDescent="0.2">
      <c r="A29" s="2344">
        <v>26</v>
      </c>
      <c r="B29" s="2394">
        <v>42777</v>
      </c>
      <c r="C29" s="2394">
        <v>42777</v>
      </c>
      <c r="D29" s="2342" t="s">
        <v>2406</v>
      </c>
      <c r="E29" s="2395" t="s">
        <v>2407</v>
      </c>
      <c r="F29" s="2396">
        <f>125-2-4-1-2-2-3-2-1-1-10-1-11</f>
        <v>85</v>
      </c>
      <c r="G29" s="2344" t="s">
        <v>2130</v>
      </c>
      <c r="H29" s="2345">
        <v>2400</v>
      </c>
      <c r="I29" s="2398">
        <f t="shared" si="0"/>
        <v>204000</v>
      </c>
      <c r="J29" s="2347"/>
    </row>
    <row r="30" spans="1:11" s="2348" customFormat="1" ht="15" customHeight="1" x14ac:dyDescent="0.2">
      <c r="A30" s="2344">
        <v>28</v>
      </c>
      <c r="B30" s="2394">
        <v>45155</v>
      </c>
      <c r="C30" s="2394">
        <v>45155</v>
      </c>
      <c r="D30" s="2342" t="s">
        <v>2406</v>
      </c>
      <c r="E30" s="2395" t="s">
        <v>2408</v>
      </c>
      <c r="F30" s="2396">
        <f>600-562</f>
        <v>38</v>
      </c>
      <c r="G30" s="2344" t="s">
        <v>2130</v>
      </c>
      <c r="H30" s="2345">
        <v>4047.4</v>
      </c>
      <c r="I30" s="2398">
        <f t="shared" si="0"/>
        <v>153801.20000000001</v>
      </c>
      <c r="J30" s="2347"/>
    </row>
    <row r="31" spans="1:11" s="2347" customFormat="1" ht="15" customHeight="1" x14ac:dyDescent="0.2">
      <c r="A31" s="2344">
        <v>29</v>
      </c>
      <c r="B31" s="2394">
        <v>45077</v>
      </c>
      <c r="C31" s="2394">
        <v>45077</v>
      </c>
      <c r="D31" s="2342" t="s">
        <v>2409</v>
      </c>
      <c r="E31" s="2395" t="s">
        <v>2410</v>
      </c>
      <c r="F31" s="2396">
        <f>4100-53-14-746-290-71-64-43-488</f>
        <v>2331</v>
      </c>
      <c r="G31" s="2344" t="s">
        <v>2130</v>
      </c>
      <c r="H31" s="2396">
        <v>374.06</v>
      </c>
      <c r="I31" s="2398">
        <f t="shared" si="0"/>
        <v>871933.86</v>
      </c>
    </row>
    <row r="32" spans="1:11" s="2314" customFormat="1" ht="15" customHeight="1" x14ac:dyDescent="0.25">
      <c r="A32" s="2344">
        <v>30</v>
      </c>
      <c r="B32" s="2403">
        <v>44538</v>
      </c>
      <c r="C32" s="2403">
        <v>44538</v>
      </c>
      <c r="D32" s="2404" t="s">
        <v>2411</v>
      </c>
      <c r="E32" s="2405" t="s">
        <v>2412</v>
      </c>
      <c r="F32" s="2406">
        <f>650-388-22-9-15-25-39-4</f>
        <v>148</v>
      </c>
      <c r="G32" s="2344" t="s">
        <v>2130</v>
      </c>
      <c r="H32" s="2407">
        <v>808.3</v>
      </c>
      <c r="I32" s="2398">
        <f t="shared" si="0"/>
        <v>119628.4</v>
      </c>
      <c r="J32" s="2316"/>
    </row>
    <row r="33" spans="1:12" s="2314" customFormat="1" ht="15" customHeight="1" x14ac:dyDescent="0.25">
      <c r="A33" s="2344">
        <v>31</v>
      </c>
      <c r="B33" s="2403">
        <v>45288</v>
      </c>
      <c r="C33" s="2403">
        <v>45288</v>
      </c>
      <c r="D33" s="2404" t="s">
        <v>2411</v>
      </c>
      <c r="E33" s="2405" t="s">
        <v>2412</v>
      </c>
      <c r="F33" s="2406">
        <v>300</v>
      </c>
      <c r="G33" s="2344" t="s">
        <v>2130</v>
      </c>
      <c r="H33" s="2407">
        <v>812.9</v>
      </c>
      <c r="I33" s="2398">
        <f t="shared" si="0"/>
        <v>243870</v>
      </c>
      <c r="J33" s="2316"/>
    </row>
    <row r="34" spans="1:12" s="2314" customFormat="1" ht="15" customHeight="1" x14ac:dyDescent="0.25">
      <c r="A34" s="2344">
        <v>32</v>
      </c>
      <c r="B34" s="2403">
        <v>45288</v>
      </c>
      <c r="C34" s="2403">
        <v>45288</v>
      </c>
      <c r="D34" s="2404" t="s">
        <v>2411</v>
      </c>
      <c r="E34" s="2405" t="s">
        <v>2413</v>
      </c>
      <c r="F34" s="2406">
        <v>300</v>
      </c>
      <c r="G34" s="2344" t="s">
        <v>2130</v>
      </c>
      <c r="H34" s="2407">
        <v>710.18</v>
      </c>
      <c r="I34" s="2398">
        <f t="shared" si="0"/>
        <v>213053.99999999997</v>
      </c>
      <c r="J34" s="2316"/>
    </row>
    <row r="35" spans="1:12" s="2347" customFormat="1" ht="11.25" customHeight="1" x14ac:dyDescent="0.2">
      <c r="A35" s="2344">
        <v>33</v>
      </c>
      <c r="B35" s="2394">
        <v>44866</v>
      </c>
      <c r="C35" s="2394">
        <v>44866</v>
      </c>
      <c r="D35" s="2342" t="s">
        <v>2414</v>
      </c>
      <c r="E35" s="2395" t="s">
        <v>2415</v>
      </c>
      <c r="F35" s="2396">
        <f>300-191-4-31-12-9-1-10-5-3-2-2-4-2</f>
        <v>24</v>
      </c>
      <c r="G35" s="2344" t="s">
        <v>2130</v>
      </c>
      <c r="H35" s="2345">
        <v>3763.61</v>
      </c>
      <c r="I35" s="2398">
        <f t="shared" si="0"/>
        <v>90326.64</v>
      </c>
    </row>
    <row r="36" spans="1:12" s="2349" customFormat="1" ht="11.25" customHeight="1" x14ac:dyDescent="0.2">
      <c r="A36" s="2344">
        <v>34</v>
      </c>
      <c r="B36" s="2394">
        <v>45287</v>
      </c>
      <c r="C36" s="2394">
        <v>45288</v>
      </c>
      <c r="D36" s="2342" t="s">
        <v>2416</v>
      </c>
      <c r="E36" s="2395" t="s">
        <v>2415</v>
      </c>
      <c r="F36" s="2396">
        <v>227</v>
      </c>
      <c r="G36" s="2396" t="s">
        <v>2130</v>
      </c>
      <c r="H36" s="2408">
        <v>4439.9977973568002</v>
      </c>
      <c r="I36" s="2409">
        <f t="shared" si="0"/>
        <v>1007879.4999999936</v>
      </c>
    </row>
    <row r="37" spans="1:12" s="2316" customFormat="1" ht="25.5" x14ac:dyDescent="0.25">
      <c r="A37" s="2344">
        <v>35</v>
      </c>
      <c r="B37" s="2394">
        <v>45100</v>
      </c>
      <c r="C37" s="2394">
        <v>45100</v>
      </c>
      <c r="D37" s="2342" t="s">
        <v>2416</v>
      </c>
      <c r="E37" s="2395" t="s">
        <v>2417</v>
      </c>
      <c r="F37" s="2406">
        <f>1923-173-510-151-123-116-753</f>
        <v>97</v>
      </c>
      <c r="G37" s="2344" t="s">
        <v>2130</v>
      </c>
      <c r="H37" s="2410">
        <v>720.51</v>
      </c>
      <c r="I37" s="2398">
        <f t="shared" si="0"/>
        <v>69889.47</v>
      </c>
    </row>
    <row r="38" spans="1:12" s="2316" customFormat="1" ht="25.5" x14ac:dyDescent="0.25">
      <c r="A38" s="2344">
        <v>36</v>
      </c>
      <c r="B38" s="2394">
        <v>45240</v>
      </c>
      <c r="C38" s="2394">
        <v>45240</v>
      </c>
      <c r="D38" s="2342" t="s">
        <v>2416</v>
      </c>
      <c r="E38" s="2395" t="s">
        <v>2417</v>
      </c>
      <c r="F38" s="2406">
        <v>977</v>
      </c>
      <c r="G38" s="2344" t="s">
        <v>2130</v>
      </c>
      <c r="H38" s="2410">
        <v>720.50800000000004</v>
      </c>
      <c r="I38" s="2398">
        <f t="shared" si="0"/>
        <v>703936.31599999999</v>
      </c>
      <c r="K38" s="2348"/>
    </row>
    <row r="39" spans="1:12" s="2316" customFormat="1" ht="24.75" customHeight="1" x14ac:dyDescent="0.25">
      <c r="A39" s="2344">
        <v>37</v>
      </c>
      <c r="B39" s="2394">
        <v>45188</v>
      </c>
      <c r="C39" s="2394">
        <v>45188</v>
      </c>
      <c r="D39" s="2342" t="s">
        <v>2418</v>
      </c>
      <c r="E39" s="2395" t="s">
        <v>2419</v>
      </c>
      <c r="F39" s="2406">
        <f>2000-496-140</f>
        <v>1364</v>
      </c>
      <c r="G39" s="2344" t="s">
        <v>2130</v>
      </c>
      <c r="H39" s="2410">
        <v>170.4982</v>
      </c>
      <c r="I39" s="2398">
        <f>F39*H39</f>
        <v>232559.5448</v>
      </c>
      <c r="K39" s="2348"/>
    </row>
    <row r="40" spans="1:12" s="2316" customFormat="1" ht="24.75" customHeight="1" x14ac:dyDescent="0.25">
      <c r="A40" s="2344">
        <v>38</v>
      </c>
      <c r="B40" s="2394">
        <v>45188</v>
      </c>
      <c r="C40" s="2394">
        <v>45188</v>
      </c>
      <c r="D40" s="2342" t="s">
        <v>2420</v>
      </c>
      <c r="E40" s="2395" t="s">
        <v>2421</v>
      </c>
      <c r="F40" s="2406">
        <f>1000-60</f>
        <v>940</v>
      </c>
      <c r="G40" s="2344" t="s">
        <v>2130</v>
      </c>
      <c r="H40" s="2410">
        <v>167.14699999999999</v>
      </c>
      <c r="I40" s="2398">
        <f>F40*H40</f>
        <v>157118.18</v>
      </c>
      <c r="K40" s="2348"/>
    </row>
    <row r="41" spans="1:12" s="2316" customFormat="1" ht="24.75" customHeight="1" x14ac:dyDescent="0.25">
      <c r="A41" s="2344">
        <v>39</v>
      </c>
      <c r="B41" s="2394">
        <v>45188</v>
      </c>
      <c r="C41" s="2394">
        <v>45188</v>
      </c>
      <c r="D41" s="2342" t="s">
        <v>2411</v>
      </c>
      <c r="E41" s="2395" t="s">
        <v>2422</v>
      </c>
      <c r="F41" s="2406">
        <f>550-374-32-23</f>
        <v>121</v>
      </c>
      <c r="G41" s="2344" t="s">
        <v>2130</v>
      </c>
      <c r="H41" s="2410">
        <v>168.50399999999999</v>
      </c>
      <c r="I41" s="2398">
        <f>F41*H41</f>
        <v>20388.984</v>
      </c>
      <c r="K41" s="2348"/>
    </row>
    <row r="42" spans="1:12" s="2316" customFormat="1" ht="20.25" customHeight="1" x14ac:dyDescent="0.25">
      <c r="A42" s="2344">
        <v>40</v>
      </c>
      <c r="B42" s="2394">
        <v>44921</v>
      </c>
      <c r="C42" s="2394">
        <v>44921</v>
      </c>
      <c r="D42" s="2342" t="s">
        <v>2423</v>
      </c>
      <c r="E42" s="2395" t="s">
        <v>2424</v>
      </c>
      <c r="F42" s="2406">
        <f>835-3-6-9-25-46-9-41-19-6-189-167-18-27-16-117</f>
        <v>137</v>
      </c>
      <c r="G42" s="2344" t="s">
        <v>2130</v>
      </c>
      <c r="H42" s="2411">
        <v>1475</v>
      </c>
      <c r="I42" s="2398">
        <f>F42*H42</f>
        <v>202075</v>
      </c>
      <c r="K42" s="2412"/>
    </row>
    <row r="43" spans="1:12" s="2316" customFormat="1" ht="20.25" customHeight="1" x14ac:dyDescent="0.25">
      <c r="A43" s="2344">
        <v>41</v>
      </c>
      <c r="B43" s="2394">
        <v>45260</v>
      </c>
      <c r="C43" s="2394">
        <v>45260</v>
      </c>
      <c r="D43" s="2342" t="s">
        <v>2423</v>
      </c>
      <c r="E43" s="2395" t="s">
        <v>2424</v>
      </c>
      <c r="F43" s="2406">
        <v>300</v>
      </c>
      <c r="G43" s="2344" t="s">
        <v>2130</v>
      </c>
      <c r="H43" s="2411">
        <v>1465.56</v>
      </c>
      <c r="I43" s="2398">
        <f>F43*H43</f>
        <v>439668</v>
      </c>
      <c r="K43" s="2412"/>
    </row>
    <row r="44" spans="1:12" s="2322" customFormat="1" x14ac:dyDescent="0.25">
      <c r="A44" s="2344">
        <v>42</v>
      </c>
      <c r="B44" s="2394">
        <v>44736</v>
      </c>
      <c r="C44" s="2394">
        <v>44736</v>
      </c>
      <c r="D44" s="2342" t="s">
        <v>2425</v>
      </c>
      <c r="E44" s="2395" t="s">
        <v>2426</v>
      </c>
      <c r="F44" s="2396">
        <f>217.3-43.3-3-30-12-6-5</f>
        <v>118</v>
      </c>
      <c r="G44" s="2344" t="s">
        <v>2427</v>
      </c>
      <c r="H44" s="2413">
        <v>5654.2797975100002</v>
      </c>
      <c r="I44" s="2398">
        <f>+F44*H44</f>
        <v>667205.01610618003</v>
      </c>
      <c r="J44" s="2414"/>
    </row>
    <row r="45" spans="1:12" s="2316" customFormat="1" ht="23.25" customHeight="1" x14ac:dyDescent="0.25">
      <c r="A45" s="2344">
        <v>43</v>
      </c>
      <c r="B45" s="2394">
        <v>45156</v>
      </c>
      <c r="C45" s="2394">
        <v>45156</v>
      </c>
      <c r="D45" s="2342" t="s">
        <v>2428</v>
      </c>
      <c r="E45" s="2395" t="s">
        <v>2429</v>
      </c>
      <c r="F45" s="2396">
        <f>275-250-2-5</f>
        <v>18</v>
      </c>
      <c r="G45" s="2344" t="s">
        <v>2130</v>
      </c>
      <c r="H45" s="2345">
        <v>396.48</v>
      </c>
      <c r="I45" s="2398">
        <f>F45*H45</f>
        <v>7136.64</v>
      </c>
      <c r="J45" s="2414"/>
    </row>
    <row r="46" spans="1:12" s="2316" customFormat="1" x14ac:dyDescent="0.25">
      <c r="A46" s="2344">
        <v>44</v>
      </c>
      <c r="B46" s="2394">
        <v>44714</v>
      </c>
      <c r="C46" s="2394">
        <v>44714</v>
      </c>
      <c r="D46" s="2342" t="s">
        <v>2430</v>
      </c>
      <c r="E46" s="2395" t="s">
        <v>2431</v>
      </c>
      <c r="F46" s="2396">
        <f>625-32-18-20-2</f>
        <v>553</v>
      </c>
      <c r="G46" s="2344" t="s">
        <v>2130</v>
      </c>
      <c r="H46" s="2345">
        <v>1185.9000000000001</v>
      </c>
      <c r="I46" s="2398">
        <f>F46*H46</f>
        <v>655802.70000000007</v>
      </c>
      <c r="J46" s="2414"/>
    </row>
    <row r="47" spans="1:12" s="2316" customFormat="1" ht="25.5" x14ac:dyDescent="0.25">
      <c r="A47" s="2344">
        <v>45</v>
      </c>
      <c r="B47" s="2394">
        <v>44714</v>
      </c>
      <c r="C47" s="2394">
        <v>44714</v>
      </c>
      <c r="D47" s="2342" t="s">
        <v>2432</v>
      </c>
      <c r="E47" s="2395" t="s">
        <v>2433</v>
      </c>
      <c r="F47" s="2396">
        <f>625-11-8-2</f>
        <v>604</v>
      </c>
      <c r="G47" s="2344" t="s">
        <v>2130</v>
      </c>
      <c r="H47" s="2345">
        <v>759.92</v>
      </c>
      <c r="I47" s="2398">
        <f>F47*H47</f>
        <v>458991.68</v>
      </c>
      <c r="J47" s="2414"/>
    </row>
    <row r="48" spans="1:12" s="2316" customFormat="1" ht="21.75" customHeight="1" x14ac:dyDescent="0.25">
      <c r="A48" s="2344">
        <v>46</v>
      </c>
      <c r="B48" s="2403">
        <v>45174</v>
      </c>
      <c r="C48" s="2403">
        <v>45174</v>
      </c>
      <c r="D48" s="2351" t="s">
        <v>2434</v>
      </c>
      <c r="E48" s="2395" t="s">
        <v>2435</v>
      </c>
      <c r="F48" s="2406">
        <f>250-1-2</f>
        <v>247</v>
      </c>
      <c r="G48" s="2396" t="s">
        <v>2130</v>
      </c>
      <c r="H48" s="2415">
        <v>3050</v>
      </c>
      <c r="I48" s="2398">
        <f>F48*H48</f>
        <v>753350</v>
      </c>
      <c r="J48" s="2414"/>
      <c r="K48" s="2348"/>
      <c r="L48" s="2416"/>
    </row>
    <row r="49" spans="1:12" s="2316" customFormat="1" ht="21.75" customHeight="1" x14ac:dyDescent="0.25">
      <c r="A49" s="2344">
        <v>47</v>
      </c>
      <c r="B49" s="2403">
        <v>45244</v>
      </c>
      <c r="C49" s="2403">
        <v>45244</v>
      </c>
      <c r="D49" s="2342" t="s">
        <v>2432</v>
      </c>
      <c r="E49" s="2395" t="s">
        <v>2436</v>
      </c>
      <c r="F49" s="2396">
        <f>160-2</f>
        <v>158</v>
      </c>
      <c r="G49" s="2344" t="s">
        <v>2130</v>
      </c>
      <c r="H49" s="2345">
        <v>4377.8</v>
      </c>
      <c r="I49" s="2398">
        <f>F49*H49</f>
        <v>691692.4</v>
      </c>
      <c r="K49" s="2348"/>
      <c r="L49" s="2416"/>
    </row>
    <row r="50" spans="1:12" s="2417" customFormat="1" ht="15.75" customHeight="1" x14ac:dyDescent="0.25">
      <c r="A50" s="2321"/>
      <c r="E50" s="2321"/>
      <c r="G50" s="2321"/>
      <c r="H50" s="2418" t="s">
        <v>2179</v>
      </c>
      <c r="I50" s="2419">
        <f>SUM(I6:I49)</f>
        <v>17994288.397106171</v>
      </c>
      <c r="J50" s="2317"/>
      <c r="K50" s="2321"/>
      <c r="L50" s="2321"/>
    </row>
    <row r="51" spans="1:12" s="2417" customFormat="1" ht="15.75" customHeight="1" x14ac:dyDescent="0.25">
      <c r="B51" s="2967"/>
      <c r="C51" s="2967"/>
      <c r="D51" s="2967"/>
      <c r="E51" s="2967"/>
      <c r="F51" s="2967"/>
      <c r="G51" s="2967"/>
      <c r="H51" s="2967"/>
      <c r="I51" s="2420"/>
      <c r="J51" s="2317"/>
      <c r="K51" s="2321"/>
      <c r="L51" s="2321"/>
    </row>
    <row r="52" spans="1:12" s="2417" customFormat="1" ht="15.75" customHeight="1" x14ac:dyDescent="0.25">
      <c r="B52" s="2967"/>
      <c r="C52" s="2967"/>
      <c r="D52" s="2967"/>
      <c r="E52" s="2967"/>
      <c r="F52" s="2967"/>
      <c r="G52" s="2967"/>
      <c r="H52" s="2967"/>
      <c r="I52" s="2420"/>
      <c r="J52" s="2317"/>
      <c r="K52" s="2421"/>
      <c r="L52" s="2321"/>
    </row>
    <row r="53" spans="1:12" s="2417" customFormat="1" ht="15.75" customHeight="1" x14ac:dyDescent="0.25">
      <c r="E53" s="2321"/>
      <c r="G53" s="2321"/>
      <c r="H53" s="2422"/>
      <c r="I53" s="2420"/>
      <c r="J53" s="2317"/>
      <c r="K53" s="2421"/>
      <c r="L53" s="2321"/>
    </row>
    <row r="54" spans="1:12" s="2417" customFormat="1" ht="15.75" customHeight="1" x14ac:dyDescent="0.25">
      <c r="E54" s="2321"/>
      <c r="G54" s="2321"/>
      <c r="H54" s="2422"/>
      <c r="I54" s="2420"/>
      <c r="J54" s="2317"/>
      <c r="K54" s="2421"/>
      <c r="L54" s="2321"/>
    </row>
    <row r="55" spans="1:12" x14ac:dyDescent="0.25">
      <c r="A55" s="2945" t="s">
        <v>2180</v>
      </c>
      <c r="B55" s="2945"/>
      <c r="C55" s="2945"/>
      <c r="D55" s="2945"/>
      <c r="E55" s="2945"/>
      <c r="F55" s="2945"/>
      <c r="G55" s="2945"/>
      <c r="H55" s="2945"/>
      <c r="I55" s="2945"/>
      <c r="K55" s="1565"/>
    </row>
    <row r="56" spans="1:12" ht="15.75" x14ac:dyDescent="0.25">
      <c r="A56" s="2953" t="s">
        <v>2181</v>
      </c>
      <c r="B56" s="2953"/>
      <c r="C56" s="2953"/>
      <c r="D56" s="2953"/>
      <c r="E56" s="2953"/>
      <c r="F56" s="2953"/>
      <c r="G56" s="2953"/>
      <c r="H56" s="2953"/>
      <c r="I56" s="2953"/>
    </row>
    <row r="57" spans="1:12" ht="15.75" x14ac:dyDescent="0.25">
      <c r="A57" s="2954" t="s">
        <v>2182</v>
      </c>
      <c r="B57" s="2954"/>
      <c r="C57" s="2954"/>
      <c r="D57" s="2954"/>
      <c r="E57" s="2954"/>
      <c r="F57" s="2954"/>
      <c r="G57" s="2954"/>
      <c r="H57" s="2954"/>
      <c r="I57" s="2954"/>
    </row>
    <row r="58" spans="1:12" ht="15.75" x14ac:dyDescent="0.25">
      <c r="A58" s="2954" t="s">
        <v>2183</v>
      </c>
      <c r="B58" s="2954"/>
      <c r="C58" s="2954"/>
      <c r="D58" s="2954"/>
      <c r="E58" s="2954"/>
      <c r="F58" s="2954"/>
      <c r="G58" s="2954"/>
      <c r="H58" s="2954"/>
      <c r="I58" s="2954"/>
    </row>
    <row r="59" spans="1:12" s="78" customFormat="1" x14ac:dyDescent="0.25">
      <c r="A59" s="2327"/>
      <c r="B59" s="2955"/>
      <c r="C59" s="2955"/>
      <c r="D59" s="2955"/>
      <c r="E59" s="2956"/>
      <c r="F59" s="2956"/>
      <c r="G59" s="2328"/>
      <c r="H59" s="2957"/>
      <c r="I59" s="2957"/>
      <c r="J59" s="2423"/>
    </row>
    <row r="60" spans="1:12" s="78" customFormat="1" x14ac:dyDescent="0.25">
      <c r="A60" s="2327"/>
      <c r="B60" s="2951"/>
      <c r="C60" s="2951"/>
      <c r="D60" s="2951"/>
      <c r="E60" s="2951"/>
      <c r="F60" s="2951"/>
      <c r="G60" s="93"/>
      <c r="H60" s="2329"/>
      <c r="I60" s="93"/>
      <c r="J60" s="2423"/>
    </row>
    <row r="61" spans="1:12" s="78" customFormat="1" x14ac:dyDescent="0.25">
      <c r="A61" s="2970"/>
      <c r="B61" s="2970"/>
      <c r="C61" s="2970"/>
      <c r="D61" s="2970"/>
      <c r="E61" s="2970"/>
      <c r="F61" s="2970"/>
      <c r="G61" s="2970"/>
      <c r="H61" s="2970"/>
      <c r="I61" s="2970"/>
      <c r="J61" s="2423"/>
    </row>
    <row r="62" spans="1:12" s="2425" customFormat="1" ht="15.75" customHeight="1" x14ac:dyDescent="0.25">
      <c r="A62" s="2424"/>
      <c r="E62"/>
      <c r="F62" s="2426"/>
      <c r="G62"/>
      <c r="H62" s="2426"/>
      <c r="I62"/>
      <c r="J62" s="2312"/>
      <c r="K62"/>
      <c r="L62"/>
    </row>
    <row r="63" spans="1:12" s="2425" customFormat="1" ht="14.25" customHeight="1" x14ac:dyDescent="0.25">
      <c r="A63" s="2424"/>
      <c r="F63" s="2426"/>
      <c r="G63"/>
      <c r="H63" s="2426"/>
      <c r="I63"/>
      <c r="J63" s="2312"/>
      <c r="K63"/>
      <c r="L63"/>
    </row>
    <row r="64" spans="1:12" s="2425" customFormat="1" ht="14.25" customHeight="1" x14ac:dyDescent="0.25">
      <c r="A64" s="2424"/>
      <c r="B64" s="997"/>
      <c r="C64" s="997"/>
      <c r="D64" s="997"/>
      <c r="E64" s="997"/>
      <c r="F64" s="2427"/>
      <c r="G64"/>
      <c r="H64" s="2426"/>
      <c r="I64"/>
      <c r="J64" s="2312"/>
      <c r="K64"/>
      <c r="L64"/>
    </row>
    <row r="65" spans="1:12" s="2425" customFormat="1" ht="14.25" customHeight="1" x14ac:dyDescent="0.25">
      <c r="A65" s="74"/>
      <c r="B65" s="2428"/>
      <c r="C65" s="2428"/>
      <c r="D65" s="2428"/>
      <c r="E65" s="2428"/>
      <c r="F65" s="2428"/>
      <c r="G65"/>
      <c r="H65" s="2426"/>
      <c r="I65" s="2316"/>
      <c r="J65" s="2312"/>
      <c r="K65"/>
      <c r="L65"/>
    </row>
    <row r="66" spans="1:12" x14ac:dyDescent="0.25">
      <c r="B66" s="997"/>
      <c r="C66" s="997"/>
      <c r="D66" s="997"/>
      <c r="E66" s="997"/>
      <c r="F66" s="997"/>
      <c r="G66" s="2429"/>
    </row>
    <row r="67" spans="1:12" x14ac:dyDescent="0.25">
      <c r="B67" s="997"/>
      <c r="C67" s="997"/>
      <c r="D67" s="997"/>
      <c r="E67" s="997"/>
      <c r="F67" s="997"/>
      <c r="G67" s="997"/>
      <c r="H67" s="997"/>
    </row>
    <row r="68" spans="1:12" x14ac:dyDescent="0.25">
      <c r="B68" s="997"/>
      <c r="C68" s="997"/>
      <c r="D68" s="997"/>
      <c r="E68" s="997"/>
      <c r="F68" s="997"/>
      <c r="G68" s="997"/>
      <c r="H68" s="997"/>
      <c r="I68" s="2430"/>
    </row>
    <row r="72" spans="1:12" x14ac:dyDescent="0.25">
      <c r="I72" s="2432"/>
    </row>
    <row r="73" spans="1:12" x14ac:dyDescent="0.25">
      <c r="H73" s="2433"/>
      <c r="I73" s="78"/>
    </row>
    <row r="74" spans="1:12" x14ac:dyDescent="0.25">
      <c r="H74" s="2434"/>
      <c r="I74" s="78"/>
    </row>
    <row r="75" spans="1:12" x14ac:dyDescent="0.25">
      <c r="H75" s="2434"/>
      <c r="I75" s="78"/>
    </row>
    <row r="76" spans="1:12" x14ac:dyDescent="0.25">
      <c r="H76" s="2434"/>
      <c r="I76" s="78"/>
    </row>
    <row r="151" spans="5:5" ht="15.75" x14ac:dyDescent="0.25">
      <c r="E151" s="2435" t="s">
        <v>2437</v>
      </c>
    </row>
  </sheetData>
  <mergeCells count="16">
    <mergeCell ref="B60:D60"/>
    <mergeCell ref="E60:F60"/>
    <mergeCell ref="A61:I61"/>
    <mergeCell ref="A55:I55"/>
    <mergeCell ref="A56:I56"/>
    <mergeCell ref="A57:I57"/>
    <mergeCell ref="A58:I58"/>
    <mergeCell ref="B59:D59"/>
    <mergeCell ref="E59:F59"/>
    <mergeCell ref="H59:I59"/>
    <mergeCell ref="B51:H52"/>
    <mergeCell ref="A1:I1"/>
    <mergeCell ref="A2:I2"/>
    <mergeCell ref="A3:I3"/>
    <mergeCell ref="A4:I4"/>
    <mergeCell ref="F5:G5"/>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H21" sqref="H21"/>
    </sheetView>
  </sheetViews>
  <sheetFormatPr baseColWidth="10" defaultRowHeight="15" x14ac:dyDescent="0.25"/>
  <cols>
    <col min="1" max="1" width="6.42578125" customWidth="1"/>
    <col min="2" max="2" width="15.28515625" customWidth="1"/>
    <col min="3" max="3" width="14" customWidth="1"/>
    <col min="4" max="4" width="11.42578125" customWidth="1"/>
    <col min="5" max="5" width="25.28515625" customWidth="1"/>
    <col min="6" max="6" width="8.5703125" customWidth="1"/>
    <col min="7" max="7" width="10.28515625" customWidth="1"/>
    <col min="8" max="8" width="15.5703125" customWidth="1"/>
    <col min="9" max="9" width="15.7109375" customWidth="1"/>
    <col min="10" max="10" width="12.28515625" customWidth="1"/>
  </cols>
  <sheetData>
    <row r="1" spans="1:11" x14ac:dyDescent="0.25">
      <c r="A1" s="2945"/>
      <c r="B1" s="2945"/>
      <c r="C1" s="2945"/>
      <c r="D1" s="2945"/>
      <c r="E1" s="2945"/>
      <c r="F1" s="2945"/>
      <c r="G1" s="2945"/>
      <c r="H1" s="2945"/>
      <c r="I1" s="2945"/>
    </row>
    <row r="7" spans="1:11" ht="18.75" x14ac:dyDescent="0.3">
      <c r="A7" s="2971" t="s">
        <v>2117</v>
      </c>
      <c r="B7" s="2971"/>
      <c r="C7" s="2971"/>
      <c r="D7" s="2971"/>
      <c r="E7" s="2971"/>
      <c r="F7" s="2971"/>
      <c r="G7" s="2971"/>
      <c r="H7" s="2971"/>
      <c r="I7" s="2971"/>
    </row>
    <row r="8" spans="1:11" ht="15.75" x14ac:dyDescent="0.25">
      <c r="A8" s="2972" t="s">
        <v>2438</v>
      </c>
      <c r="B8" s="2972"/>
      <c r="C8" s="2972"/>
      <c r="D8" s="2972"/>
      <c r="E8" s="2972"/>
      <c r="F8" s="2972"/>
      <c r="G8" s="2972"/>
      <c r="H8" s="2972"/>
      <c r="I8" s="2972"/>
    </row>
    <row r="9" spans="1:11" ht="15.75" x14ac:dyDescent="0.25">
      <c r="A9" s="2949" t="s">
        <v>2119</v>
      </c>
      <c r="B9" s="2949"/>
      <c r="C9" s="2949"/>
      <c r="D9" s="2949"/>
      <c r="E9" s="2949"/>
      <c r="F9" s="2949"/>
      <c r="G9" s="2949"/>
      <c r="H9" s="2949"/>
      <c r="I9" s="2949"/>
    </row>
    <row r="10" spans="1:11" ht="47.25" x14ac:dyDescent="0.25">
      <c r="A10" s="2436" t="s">
        <v>2120</v>
      </c>
      <c r="B10" s="2437" t="s">
        <v>2121</v>
      </c>
      <c r="C10" s="2437" t="s">
        <v>2122</v>
      </c>
      <c r="D10" s="2437" t="s">
        <v>2123</v>
      </c>
      <c r="E10" s="2438" t="s">
        <v>2124</v>
      </c>
      <c r="F10" s="2973" t="s">
        <v>2125</v>
      </c>
      <c r="G10" s="2974"/>
      <c r="H10" s="2437" t="s">
        <v>2368</v>
      </c>
      <c r="I10" s="2439" t="s">
        <v>2127</v>
      </c>
      <c r="J10" s="2440"/>
    </row>
    <row r="11" spans="1:11" s="2316" customFormat="1" ht="15.75" x14ac:dyDescent="0.25">
      <c r="A11" s="2306">
        <v>1</v>
      </c>
      <c r="B11" s="2307">
        <v>44183</v>
      </c>
      <c r="C11" s="2441">
        <v>44183</v>
      </c>
      <c r="D11" s="2442" t="s">
        <v>2159</v>
      </c>
      <c r="E11" s="2443" t="s">
        <v>2439</v>
      </c>
      <c r="F11" s="2444">
        <f>435-11-10-11-9-11-2-9-5-3-5-2-1-8-3-1-40-5-14-6-38-10-7-5-8-5-3-5-14-28-1-9</f>
        <v>146</v>
      </c>
      <c r="G11" s="2444" t="s">
        <v>2143</v>
      </c>
      <c r="H11" s="2445">
        <v>527.46</v>
      </c>
      <c r="I11" s="2311">
        <f>+F11*H11</f>
        <v>77009.16</v>
      </c>
      <c r="J11" s="2446"/>
    </row>
    <row r="12" spans="1:11" x14ac:dyDescent="0.25">
      <c r="H12" s="2447" t="s">
        <v>2179</v>
      </c>
      <c r="I12" s="2448">
        <f>SUM(I11:I11)</f>
        <v>77009.16</v>
      </c>
      <c r="J12" s="2432"/>
      <c r="K12" s="2432"/>
    </row>
    <row r="13" spans="1:11" x14ac:dyDescent="0.25">
      <c r="H13" s="2449"/>
      <c r="I13" s="2450"/>
      <c r="J13" s="2432"/>
      <c r="K13" s="2432"/>
    </row>
    <row r="14" spans="1:11" x14ac:dyDescent="0.25">
      <c r="H14" s="2449"/>
      <c r="I14" s="2450"/>
      <c r="J14" s="2432"/>
      <c r="K14" s="2432"/>
    </row>
    <row r="15" spans="1:11" x14ac:dyDescent="0.25">
      <c r="H15" s="2449"/>
      <c r="I15" s="2450"/>
      <c r="J15" s="2432"/>
      <c r="K15" s="2432"/>
    </row>
    <row r="16" spans="1:11" x14ac:dyDescent="0.25">
      <c r="A16" s="2945" t="s">
        <v>2180</v>
      </c>
      <c r="B16" s="2945"/>
      <c r="C16" s="2945"/>
      <c r="D16" s="2945"/>
      <c r="E16" s="2945"/>
      <c r="F16" s="2945"/>
      <c r="G16" s="2945"/>
      <c r="H16" s="2945"/>
      <c r="I16" s="2945"/>
    </row>
    <row r="17" spans="1:9" ht="15.75" x14ac:dyDescent="0.25">
      <c r="A17" s="2953" t="s">
        <v>2181</v>
      </c>
      <c r="B17" s="2953"/>
      <c r="C17" s="2953"/>
      <c r="D17" s="2953"/>
      <c r="E17" s="2953"/>
      <c r="F17" s="2953"/>
      <c r="G17" s="2953"/>
      <c r="H17" s="2953"/>
      <c r="I17" s="2953"/>
    </row>
    <row r="18" spans="1:9" ht="15.75" x14ac:dyDescent="0.25">
      <c r="A18" s="2954" t="s">
        <v>2182</v>
      </c>
      <c r="B18" s="2954"/>
      <c r="C18" s="2954"/>
      <c r="D18" s="2954"/>
      <c r="E18" s="2954"/>
      <c r="F18" s="2954"/>
      <c r="G18" s="2954"/>
      <c r="H18" s="2954"/>
      <c r="I18" s="2954"/>
    </row>
    <row r="19" spans="1:9" ht="15.75" x14ac:dyDescent="0.25">
      <c r="A19" s="2954" t="s">
        <v>2183</v>
      </c>
      <c r="B19" s="2954"/>
      <c r="C19" s="2954"/>
      <c r="D19" s="2954"/>
      <c r="E19" s="2954"/>
      <c r="F19" s="2954"/>
      <c r="G19" s="2954"/>
      <c r="H19" s="2954"/>
      <c r="I19" s="2954"/>
    </row>
    <row r="20" spans="1:9" x14ac:dyDescent="0.25">
      <c r="A20" s="2327"/>
      <c r="B20" s="2955"/>
      <c r="C20" s="2955"/>
      <c r="D20" s="2955"/>
      <c r="E20" s="2956"/>
      <c r="F20" s="2956"/>
      <c r="G20" s="2328"/>
      <c r="H20" s="2957"/>
      <c r="I20" s="2957"/>
    </row>
    <row r="21" spans="1:9" x14ac:dyDescent="0.25">
      <c r="A21" s="2327"/>
      <c r="B21" s="2951"/>
      <c r="C21" s="2951"/>
      <c r="D21" s="2951"/>
      <c r="E21" s="2951"/>
      <c r="F21" s="2951"/>
      <c r="G21" s="93"/>
      <c r="H21" s="2329"/>
      <c r="I21" s="93"/>
    </row>
    <row r="22" spans="1:9" x14ac:dyDescent="0.25">
      <c r="A22" s="2945"/>
      <c r="B22" s="2945"/>
      <c r="C22" s="2945"/>
      <c r="D22" s="2945"/>
      <c r="E22" s="2945"/>
      <c r="F22" s="2945"/>
      <c r="G22" s="2945"/>
      <c r="H22" s="2945"/>
      <c r="I22" s="2945"/>
    </row>
    <row r="23" spans="1:9" x14ac:dyDescent="0.25">
      <c r="A23" s="2976"/>
      <c r="B23" s="2976"/>
      <c r="C23" s="2976"/>
      <c r="D23" s="2976"/>
      <c r="E23" s="2976"/>
      <c r="F23" s="2976"/>
      <c r="G23" s="2976"/>
      <c r="H23" s="2976"/>
      <c r="I23" s="2976"/>
    </row>
    <row r="24" spans="1:9" x14ac:dyDescent="0.25">
      <c r="A24" s="2945"/>
      <c r="B24" s="2945"/>
      <c r="C24" s="2945"/>
      <c r="D24" s="2945"/>
      <c r="E24" s="2945"/>
      <c r="F24" s="2945"/>
      <c r="G24" s="2945"/>
      <c r="H24" s="2945"/>
      <c r="I24" s="2945"/>
    </row>
    <row r="25" spans="1:9" x14ac:dyDescent="0.25">
      <c r="A25" s="2975"/>
      <c r="B25" s="2975"/>
      <c r="C25" s="2975"/>
      <c r="D25" s="2975"/>
      <c r="E25" s="2975"/>
      <c r="F25" s="2975"/>
      <c r="G25" s="2975"/>
      <c r="H25" s="2975"/>
      <c r="I25" s="2975"/>
    </row>
  </sheetData>
  <mergeCells count="18">
    <mergeCell ref="A25:I25"/>
    <mergeCell ref="A17:I17"/>
    <mergeCell ref="A18:I18"/>
    <mergeCell ref="A19:I19"/>
    <mergeCell ref="B20:D20"/>
    <mergeCell ref="E20:F20"/>
    <mergeCell ref="H20:I20"/>
    <mergeCell ref="B21:D21"/>
    <mergeCell ref="E21:F21"/>
    <mergeCell ref="A22:I22"/>
    <mergeCell ref="A23:I23"/>
    <mergeCell ref="A24:I24"/>
    <mergeCell ref="A16:I16"/>
    <mergeCell ref="A1:I1"/>
    <mergeCell ref="A7:I7"/>
    <mergeCell ref="A8:I8"/>
    <mergeCell ref="A9:I9"/>
    <mergeCell ref="F10:G10"/>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44"/>
  <sheetViews>
    <sheetView showGridLines="0" topLeftCell="A13" zoomScaleNormal="100" zoomScaleSheetLayoutView="100" workbookViewId="0">
      <selection activeCell="H28" sqref="H28:J28"/>
    </sheetView>
  </sheetViews>
  <sheetFormatPr baseColWidth="10" defaultColWidth="11.42578125" defaultRowHeight="15" x14ac:dyDescent="0.25"/>
  <cols>
    <col min="1" max="1" width="4" style="95" customWidth="1"/>
    <col min="2" max="2" width="1.28515625" style="16" customWidth="1"/>
    <col min="3" max="3" width="4.140625" style="816" customWidth="1"/>
    <col min="4" max="4" width="17.5703125" style="816" customWidth="1"/>
    <col min="5" max="5" width="17.85546875" style="816" customWidth="1"/>
    <col min="6" max="6" width="16.28515625" style="16" customWidth="1"/>
    <col min="7" max="7" width="10.85546875" style="16" customWidth="1"/>
    <col min="8" max="8" width="14.42578125" style="16" customWidth="1"/>
    <col min="9" max="9" width="12.7109375" style="16" customWidth="1"/>
    <col min="10" max="10" width="11.85546875" style="16" customWidth="1"/>
    <col min="11" max="11" width="13.5703125" style="16" customWidth="1"/>
    <col min="12" max="12" width="9.7109375" style="16" customWidth="1"/>
    <col min="13" max="13" width="14.140625" style="16" customWidth="1"/>
    <col min="14" max="14" width="11" style="16" customWidth="1"/>
    <col min="15" max="15" width="25.28515625" style="16" customWidth="1"/>
    <col min="16" max="16" width="2.140625" style="16" customWidth="1"/>
    <col min="17" max="29" width="11.42578125" style="16"/>
    <col min="30" max="16384" width="11.42578125" style="95"/>
  </cols>
  <sheetData>
    <row r="2" spans="2:29" x14ac:dyDescent="0.25">
      <c r="B2" s="336"/>
      <c r="C2" s="812"/>
      <c r="D2" s="812"/>
      <c r="E2" s="812"/>
      <c r="F2" s="337"/>
      <c r="G2" s="337"/>
      <c r="H2" s="337"/>
      <c r="I2" s="337"/>
      <c r="J2" s="337"/>
      <c r="K2" s="337"/>
      <c r="L2" s="337"/>
      <c r="M2" s="337"/>
      <c r="N2" s="337"/>
      <c r="O2" s="337"/>
      <c r="P2" s="338"/>
    </row>
    <row r="3" spans="2:29" x14ac:dyDescent="0.25">
      <c r="B3" s="339"/>
      <c r="C3" s="813"/>
      <c r="D3" s="813"/>
      <c r="E3" s="813"/>
      <c r="F3" s="14"/>
      <c r="G3" s="14"/>
      <c r="H3" s="14"/>
      <c r="I3" s="14"/>
      <c r="J3" s="14"/>
      <c r="K3" s="14"/>
      <c r="L3" s="14"/>
      <c r="M3" s="14"/>
      <c r="N3" s="14"/>
      <c r="O3" s="14"/>
      <c r="P3" s="213"/>
    </row>
    <row r="4" spans="2:29" ht="15" customHeight="1" x14ac:dyDescent="0.25">
      <c r="B4" s="2979" t="s">
        <v>414</v>
      </c>
      <c r="C4" s="2980"/>
      <c r="D4" s="2980"/>
      <c r="E4" s="2980"/>
      <c r="F4" s="2980"/>
      <c r="G4" s="2980"/>
      <c r="H4" s="2980"/>
      <c r="I4" s="2980"/>
      <c r="J4" s="2980"/>
      <c r="K4" s="2980"/>
      <c r="L4" s="2980"/>
      <c r="M4" s="2980"/>
      <c r="N4" s="2980"/>
      <c r="O4" s="2980"/>
      <c r="P4" s="2981"/>
    </row>
    <row r="5" spans="2:29" ht="15" customHeight="1" x14ac:dyDescent="0.25">
      <c r="B5" s="2979"/>
      <c r="C5" s="2980"/>
      <c r="D5" s="2980"/>
      <c r="E5" s="2980"/>
      <c r="F5" s="2980"/>
      <c r="G5" s="2980"/>
      <c r="H5" s="2980"/>
      <c r="I5" s="2980"/>
      <c r="J5" s="2980"/>
      <c r="K5" s="2980"/>
      <c r="L5" s="2980"/>
      <c r="M5" s="2980"/>
      <c r="N5" s="2980"/>
      <c r="O5" s="2980"/>
      <c r="P5" s="2981"/>
    </row>
    <row r="6" spans="2:29" x14ac:dyDescent="0.25">
      <c r="B6" s="2979"/>
      <c r="C6" s="2980"/>
      <c r="D6" s="2980"/>
      <c r="E6" s="2980"/>
      <c r="F6" s="2980"/>
      <c r="G6" s="2980"/>
      <c r="H6" s="2980"/>
      <c r="I6" s="2980"/>
      <c r="J6" s="2980"/>
      <c r="K6" s="2980"/>
      <c r="L6" s="2980"/>
      <c r="M6" s="2980"/>
      <c r="N6" s="2980"/>
      <c r="O6" s="2980"/>
      <c r="P6" s="2981"/>
    </row>
    <row r="7" spans="2:29" ht="15.75" x14ac:dyDescent="0.25">
      <c r="B7" s="2982" t="s">
        <v>78</v>
      </c>
      <c r="C7" s="2983"/>
      <c r="D7" s="2983"/>
      <c r="E7" s="2983"/>
      <c r="F7" s="2983"/>
      <c r="G7" s="2983"/>
      <c r="H7" s="2983"/>
      <c r="I7" s="2983"/>
      <c r="J7" s="2983"/>
      <c r="K7" s="2983"/>
      <c r="L7" s="2983"/>
      <c r="M7" s="2983"/>
      <c r="N7" s="2983"/>
      <c r="O7" s="2983"/>
      <c r="P7" s="2984"/>
    </row>
    <row r="8" spans="2:29" ht="15.75" x14ac:dyDescent="0.25">
      <c r="B8" s="2985" t="s">
        <v>157</v>
      </c>
      <c r="C8" s="2986"/>
      <c r="D8" s="2986"/>
      <c r="E8" s="2986"/>
      <c r="F8" s="2986"/>
      <c r="G8" s="2986"/>
      <c r="H8" s="2986"/>
      <c r="I8" s="2986"/>
      <c r="J8" s="2986"/>
      <c r="K8" s="2986"/>
      <c r="L8" s="2986"/>
      <c r="M8" s="2986"/>
      <c r="N8" s="2986"/>
      <c r="O8" s="2986"/>
      <c r="P8" s="2987"/>
    </row>
    <row r="9" spans="2:29" x14ac:dyDescent="0.25">
      <c r="B9" s="339"/>
      <c r="C9" s="813"/>
      <c r="D9" s="813"/>
      <c r="E9" s="813"/>
      <c r="F9" s="14"/>
      <c r="G9" s="14"/>
      <c r="H9" s="781"/>
      <c r="I9" s="781"/>
      <c r="J9" s="781"/>
      <c r="K9" s="878"/>
      <c r="L9" s="781"/>
      <c r="M9" s="781"/>
      <c r="N9" s="781"/>
      <c r="O9" s="781"/>
      <c r="P9" s="213"/>
    </row>
    <row r="10" spans="2:29" x14ac:dyDescent="0.25">
      <c r="B10" s="339"/>
      <c r="C10" s="813"/>
      <c r="D10" s="55" t="s">
        <v>252</v>
      </c>
      <c r="E10" s="1008">
        <f>+'Datos Generales'!C6</f>
        <v>45291</v>
      </c>
      <c r="F10" s="14"/>
      <c r="G10" s="14"/>
      <c r="I10" s="55" t="s">
        <v>16</v>
      </c>
      <c r="J10" s="335" t="str">
        <f>+'Datos Generales'!C8</f>
        <v>0202</v>
      </c>
      <c r="K10" s="206"/>
      <c r="M10" s="55" t="s">
        <v>267</v>
      </c>
      <c r="N10" s="335" t="str">
        <f>+'Datos Generales'!C10</f>
        <v>01</v>
      </c>
      <c r="P10" s="213"/>
    </row>
    <row r="11" spans="2:29" x14ac:dyDescent="0.25">
      <c r="B11" s="339"/>
      <c r="C11" s="813"/>
      <c r="D11" s="55" t="s">
        <v>32</v>
      </c>
      <c r="E11" s="2989" t="str">
        <f>+'Datos Generales'!C7</f>
        <v>DIGESETT</v>
      </c>
      <c r="F11" s="2990"/>
      <c r="G11" s="2991"/>
      <c r="I11" s="55" t="s">
        <v>266</v>
      </c>
      <c r="J11" s="335" t="str">
        <f>+'Datos Generales'!C9</f>
        <v>02</v>
      </c>
      <c r="K11" s="206"/>
      <c r="M11" s="55" t="s">
        <v>22</v>
      </c>
      <c r="N11" s="335" t="str">
        <f>+'Datos Generales'!C11</f>
        <v>0005</v>
      </c>
      <c r="P11" s="213"/>
    </row>
    <row r="12" spans="2:29" x14ac:dyDescent="0.25">
      <c r="B12" s="339"/>
      <c r="C12" s="813"/>
      <c r="D12" s="813"/>
      <c r="E12" s="813"/>
      <c r="F12" s="55"/>
      <c r="G12" s="340"/>
      <c r="H12" s="266"/>
      <c r="I12" s="14"/>
      <c r="J12" s="14"/>
      <c r="K12" s="14"/>
      <c r="L12" s="55"/>
      <c r="M12" s="14"/>
      <c r="N12" s="55"/>
      <c r="O12" s="13"/>
      <c r="P12" s="213"/>
    </row>
    <row r="13" spans="2:29" s="96" customFormat="1" ht="57" x14ac:dyDescent="0.2">
      <c r="B13" s="341"/>
      <c r="C13" s="1013" t="s">
        <v>103</v>
      </c>
      <c r="D13" s="1013" t="s">
        <v>444</v>
      </c>
      <c r="E13" s="1013" t="s">
        <v>440</v>
      </c>
      <c r="F13" s="1013" t="s">
        <v>81</v>
      </c>
      <c r="G13" s="1013" t="s">
        <v>269</v>
      </c>
      <c r="H13" s="1013" t="s">
        <v>82</v>
      </c>
      <c r="I13" s="1013" t="s">
        <v>367</v>
      </c>
      <c r="J13" s="1013" t="s">
        <v>83</v>
      </c>
      <c r="K13" s="1013" t="s">
        <v>445</v>
      </c>
      <c r="L13" s="1013" t="s">
        <v>84</v>
      </c>
      <c r="M13" s="1013" t="s">
        <v>85</v>
      </c>
      <c r="N13" s="1013" t="s">
        <v>313</v>
      </c>
      <c r="O13" s="1013" t="s">
        <v>86</v>
      </c>
      <c r="P13" s="342"/>
      <c r="Q13" s="42"/>
      <c r="R13" s="42"/>
      <c r="S13" s="42"/>
      <c r="T13" s="42"/>
      <c r="U13" s="42"/>
      <c r="V13" s="42"/>
      <c r="W13" s="42"/>
      <c r="X13" s="42"/>
      <c r="Y13" s="42"/>
      <c r="Z13" s="42"/>
      <c r="AA13" s="42"/>
      <c r="AB13" s="42"/>
      <c r="AC13" s="42"/>
    </row>
    <row r="14" spans="2:29" s="97" customFormat="1" ht="142.5" customHeight="1" x14ac:dyDescent="0.25">
      <c r="B14" s="811"/>
      <c r="C14" s="1173">
        <v>1</v>
      </c>
      <c r="D14" s="1174"/>
      <c r="E14" s="966" t="s">
        <v>515</v>
      </c>
      <c r="F14" s="966" t="s">
        <v>516</v>
      </c>
      <c r="G14" s="1405" t="s">
        <v>517</v>
      </c>
      <c r="H14" s="1175">
        <v>5381437.5</v>
      </c>
      <c r="I14" s="1176">
        <v>38558</v>
      </c>
      <c r="J14" s="1175"/>
      <c r="K14" s="966"/>
      <c r="L14" s="1175"/>
      <c r="M14" s="1175">
        <v>37324826</v>
      </c>
      <c r="N14" s="1176">
        <v>38558</v>
      </c>
      <c r="O14" s="966" t="s">
        <v>541</v>
      </c>
      <c r="P14" s="343"/>
      <c r="Q14" s="62"/>
      <c r="R14" s="62"/>
      <c r="S14" s="62"/>
      <c r="T14" s="62"/>
      <c r="U14" s="62"/>
      <c r="V14" s="62"/>
      <c r="W14" s="62"/>
      <c r="X14" s="62"/>
      <c r="Y14" s="62"/>
      <c r="Z14" s="62"/>
      <c r="AA14" s="62"/>
      <c r="AB14" s="62"/>
      <c r="AC14" s="62"/>
    </row>
    <row r="15" spans="2:29" s="97" customFormat="1" x14ac:dyDescent="0.25">
      <c r="B15" s="811"/>
      <c r="C15" s="1173">
        <v>2</v>
      </c>
      <c r="D15" s="1174"/>
      <c r="E15" s="1174"/>
      <c r="F15" s="966"/>
      <c r="G15" s="966"/>
      <c r="H15" s="1175"/>
      <c r="I15" s="1176"/>
      <c r="J15" s="1175"/>
      <c r="K15" s="966"/>
      <c r="L15" s="1175"/>
      <c r="M15" s="1175"/>
      <c r="N15" s="1176"/>
      <c r="O15" s="966"/>
      <c r="P15" s="343"/>
      <c r="Q15" s="62"/>
      <c r="R15" s="62"/>
      <c r="S15" s="62"/>
      <c r="T15" s="62"/>
      <c r="U15" s="62"/>
      <c r="V15" s="62"/>
      <c r="W15" s="62"/>
      <c r="X15" s="62"/>
      <c r="Y15" s="62"/>
      <c r="Z15" s="62"/>
      <c r="AA15" s="62"/>
      <c r="AB15" s="62"/>
      <c r="AC15" s="62"/>
    </row>
    <row r="16" spans="2:29" s="97" customFormat="1" x14ac:dyDescent="0.25">
      <c r="B16" s="811"/>
      <c r="C16" s="1173">
        <v>3</v>
      </c>
      <c r="D16" s="1174"/>
      <c r="E16" s="1174"/>
      <c r="F16" s="966"/>
      <c r="G16" s="966"/>
      <c r="H16" s="1175"/>
      <c r="I16" s="1176"/>
      <c r="J16" s="1175"/>
      <c r="K16" s="966"/>
      <c r="L16" s="1175"/>
      <c r="M16" s="1175"/>
      <c r="N16" s="1176"/>
      <c r="O16" s="966"/>
      <c r="P16" s="343"/>
      <c r="Q16" s="62"/>
      <c r="R16" s="62"/>
      <c r="S16" s="62"/>
      <c r="T16" s="62"/>
      <c r="U16" s="62"/>
      <c r="V16" s="62"/>
      <c r="W16" s="62"/>
      <c r="X16" s="62"/>
      <c r="Y16" s="62"/>
      <c r="Z16" s="62"/>
      <c r="AA16" s="62"/>
      <c r="AB16" s="62"/>
      <c r="AC16" s="62"/>
    </row>
    <row r="17" spans="2:29" s="97" customFormat="1" x14ac:dyDescent="0.25">
      <c r="B17" s="811"/>
      <c r="C17" s="1173">
        <v>4</v>
      </c>
      <c r="D17" s="1174"/>
      <c r="E17" s="1174"/>
      <c r="F17" s="966"/>
      <c r="G17" s="966"/>
      <c r="H17" s="1175"/>
      <c r="I17" s="1176"/>
      <c r="J17" s="1175"/>
      <c r="K17" s="966"/>
      <c r="L17" s="1175"/>
      <c r="M17" s="1175"/>
      <c r="N17" s="1176"/>
      <c r="O17" s="966"/>
      <c r="P17" s="343"/>
      <c r="Q17" s="62"/>
      <c r="R17" s="62"/>
      <c r="S17" s="62"/>
      <c r="T17" s="62"/>
      <c r="U17" s="62"/>
      <c r="V17" s="62"/>
      <c r="W17" s="62"/>
      <c r="X17" s="62"/>
      <c r="Y17" s="62"/>
      <c r="Z17" s="62"/>
      <c r="AA17" s="62"/>
      <c r="AB17" s="62"/>
      <c r="AC17" s="62"/>
    </row>
    <row r="18" spans="2:29" s="97" customFormat="1" x14ac:dyDescent="0.25">
      <c r="B18" s="811"/>
      <c r="C18" s="1173">
        <v>5</v>
      </c>
      <c r="D18" s="1174"/>
      <c r="E18" s="1174"/>
      <c r="F18" s="966"/>
      <c r="G18" s="966"/>
      <c r="H18" s="1175"/>
      <c r="I18" s="1176"/>
      <c r="J18" s="1175"/>
      <c r="K18" s="966"/>
      <c r="L18" s="1175"/>
      <c r="M18" s="1175"/>
      <c r="N18" s="1176"/>
      <c r="O18" s="966"/>
      <c r="P18" s="343"/>
      <c r="Q18" s="62"/>
      <c r="R18" s="62"/>
      <c r="S18" s="62"/>
      <c r="T18" s="62"/>
      <c r="U18" s="62"/>
      <c r="V18" s="62"/>
      <c r="W18" s="62"/>
      <c r="X18" s="62"/>
      <c r="Y18" s="62"/>
      <c r="Z18" s="62"/>
      <c r="AA18" s="62"/>
      <c r="AB18" s="62"/>
      <c r="AC18" s="62"/>
    </row>
    <row r="19" spans="2:29" s="97" customFormat="1" x14ac:dyDescent="0.25">
      <c r="B19" s="811"/>
      <c r="C19" s="1173">
        <v>6</v>
      </c>
      <c r="D19" s="1174"/>
      <c r="E19" s="1174"/>
      <c r="F19" s="966"/>
      <c r="G19" s="966"/>
      <c r="H19" s="1175"/>
      <c r="I19" s="1176"/>
      <c r="J19" s="1175"/>
      <c r="K19" s="966"/>
      <c r="L19" s="1175"/>
      <c r="M19" s="1175"/>
      <c r="N19" s="1176"/>
      <c r="O19" s="966"/>
      <c r="P19" s="343"/>
      <c r="Q19" s="62"/>
      <c r="R19" s="62"/>
      <c r="S19" s="62"/>
      <c r="T19" s="62"/>
      <c r="U19" s="62"/>
      <c r="V19" s="62"/>
      <c r="W19" s="62"/>
      <c r="X19" s="62"/>
      <c r="Y19" s="62"/>
      <c r="Z19" s="62"/>
      <c r="AA19" s="62"/>
      <c r="AB19" s="62"/>
      <c r="AC19" s="62"/>
    </row>
    <row r="20" spans="2:29" s="97" customFormat="1" x14ac:dyDescent="0.25">
      <c r="B20" s="811"/>
      <c r="C20" s="1173">
        <v>7</v>
      </c>
      <c r="D20" s="1174"/>
      <c r="E20" s="1174"/>
      <c r="F20" s="966"/>
      <c r="G20" s="966"/>
      <c r="H20" s="1175"/>
      <c r="I20" s="1176"/>
      <c r="J20" s="1175"/>
      <c r="K20" s="966"/>
      <c r="L20" s="1175"/>
      <c r="M20" s="1175"/>
      <c r="N20" s="1176"/>
      <c r="O20" s="966"/>
      <c r="P20" s="343"/>
      <c r="Q20" s="62"/>
      <c r="R20" s="63"/>
      <c r="S20" s="63"/>
      <c r="T20" s="63"/>
      <c r="U20" s="63"/>
      <c r="V20" s="62"/>
      <c r="W20" s="62"/>
      <c r="X20" s="62"/>
      <c r="Y20" s="62"/>
      <c r="Z20" s="62"/>
      <c r="AA20" s="62"/>
      <c r="AB20" s="62"/>
      <c r="AC20" s="62"/>
    </row>
    <row r="21" spans="2:29" s="97" customFormat="1" x14ac:dyDescent="0.25">
      <c r="B21" s="811"/>
      <c r="C21" s="1173">
        <v>8</v>
      </c>
      <c r="D21" s="1174"/>
      <c r="E21" s="1174"/>
      <c r="F21" s="966"/>
      <c r="G21" s="966"/>
      <c r="H21" s="1175"/>
      <c r="I21" s="1176"/>
      <c r="J21" s="1175"/>
      <c r="K21" s="966"/>
      <c r="L21" s="1175"/>
      <c r="M21" s="1175"/>
      <c r="N21" s="1176"/>
      <c r="O21" s="966"/>
      <c r="P21" s="343"/>
      <c r="Q21" s="62"/>
      <c r="R21" s="62"/>
      <c r="S21" s="62"/>
      <c r="T21" s="62"/>
      <c r="U21" s="62"/>
      <c r="V21" s="62"/>
      <c r="W21" s="62"/>
      <c r="X21" s="62"/>
      <c r="Y21" s="62"/>
      <c r="Z21" s="62"/>
      <c r="AA21" s="62"/>
      <c r="AB21" s="62"/>
      <c r="AC21" s="62"/>
    </row>
    <row r="22" spans="2:29" s="97" customFormat="1" x14ac:dyDescent="0.25">
      <c r="B22" s="811"/>
      <c r="C22" s="1173">
        <v>9</v>
      </c>
      <c r="D22" s="1174"/>
      <c r="E22" s="1174"/>
      <c r="F22" s="966"/>
      <c r="G22" s="966"/>
      <c r="H22" s="1175"/>
      <c r="I22" s="1176"/>
      <c r="J22" s="1175"/>
      <c r="K22" s="966"/>
      <c r="L22" s="1175"/>
      <c r="M22" s="1175"/>
      <c r="N22" s="1176"/>
      <c r="O22" s="966"/>
      <c r="P22" s="343"/>
      <c r="Q22" s="62"/>
      <c r="R22" s="62"/>
      <c r="S22" s="62"/>
      <c r="T22" s="62"/>
      <c r="U22" s="62"/>
      <c r="V22" s="62"/>
      <c r="W22" s="62"/>
      <c r="X22" s="62"/>
      <c r="Y22" s="62"/>
      <c r="Z22" s="62"/>
      <c r="AA22" s="62"/>
      <c r="AB22" s="62"/>
      <c r="AC22" s="62"/>
    </row>
    <row r="23" spans="2:29" s="97" customFormat="1" x14ac:dyDescent="0.25">
      <c r="B23" s="811"/>
      <c r="C23" s="1173">
        <v>10</v>
      </c>
      <c r="D23" s="1174"/>
      <c r="E23" s="1174"/>
      <c r="F23" s="966"/>
      <c r="G23" s="966"/>
      <c r="H23" s="1175"/>
      <c r="I23" s="1176"/>
      <c r="J23" s="1175"/>
      <c r="K23" s="966"/>
      <c r="L23" s="1175"/>
      <c r="M23" s="1175"/>
      <c r="N23" s="1176"/>
      <c r="O23" s="966"/>
      <c r="P23" s="343"/>
      <c r="Q23" s="62"/>
      <c r="R23" s="62"/>
      <c r="S23" s="62"/>
      <c r="T23" s="62"/>
      <c r="U23" s="62"/>
      <c r="V23" s="62"/>
      <c r="W23" s="62"/>
      <c r="X23" s="62"/>
      <c r="Y23" s="62"/>
      <c r="Z23" s="62"/>
      <c r="AA23" s="62"/>
      <c r="AB23" s="62"/>
      <c r="AC23" s="62"/>
    </row>
    <row r="24" spans="2:29" s="97" customFormat="1" x14ac:dyDescent="0.25">
      <c r="B24" s="811"/>
      <c r="C24" s="1173">
        <v>11</v>
      </c>
      <c r="D24" s="1174"/>
      <c r="E24" s="1174"/>
      <c r="F24" s="966"/>
      <c r="G24" s="966"/>
      <c r="H24" s="1175"/>
      <c r="I24" s="1176"/>
      <c r="J24" s="1175"/>
      <c r="K24" s="966"/>
      <c r="L24" s="1175"/>
      <c r="M24" s="1175"/>
      <c r="N24" s="1176"/>
      <c r="O24" s="966"/>
      <c r="P24" s="343"/>
      <c r="Q24" s="62"/>
      <c r="R24" s="62"/>
      <c r="S24" s="62"/>
      <c r="T24" s="62"/>
      <c r="U24" s="62"/>
      <c r="V24" s="62"/>
      <c r="W24" s="62"/>
      <c r="X24" s="62"/>
      <c r="Y24" s="62"/>
      <c r="Z24" s="62"/>
      <c r="AA24" s="62"/>
      <c r="AB24" s="62"/>
      <c r="AC24" s="62"/>
    </row>
    <row r="25" spans="2:29" x14ac:dyDescent="0.25">
      <c r="B25" s="339"/>
      <c r="C25" s="813"/>
      <c r="D25" s="813"/>
      <c r="E25" s="813"/>
      <c r="F25" s="14"/>
      <c r="G25" s="14"/>
      <c r="H25" s="14"/>
      <c r="I25" s="14"/>
      <c r="J25" s="14"/>
      <c r="K25" s="14"/>
      <c r="L25" s="14"/>
      <c r="M25" s="14"/>
      <c r="N25" s="14"/>
      <c r="O25" s="344" t="s">
        <v>260</v>
      </c>
      <c r="P25" s="213"/>
    </row>
    <row r="26" spans="2:29" x14ac:dyDescent="0.25">
      <c r="B26" s="339"/>
      <c r="C26" s="813"/>
      <c r="D26" s="813"/>
      <c r="E26" s="2988" t="s">
        <v>518</v>
      </c>
      <c r="F26" s="2988"/>
      <c r="G26" s="14"/>
      <c r="H26" s="2988" t="s">
        <v>514</v>
      </c>
      <c r="I26" s="2988"/>
      <c r="J26" s="2988"/>
      <c r="K26" s="14"/>
      <c r="L26" s="2554" t="s">
        <v>489</v>
      </c>
      <c r="M26" s="2554"/>
      <c r="N26" s="2554"/>
      <c r="O26" s="14"/>
      <c r="P26" s="213"/>
    </row>
    <row r="27" spans="2:29" s="98" customFormat="1" x14ac:dyDescent="0.25">
      <c r="B27" s="345"/>
      <c r="C27" s="808"/>
      <c r="E27" s="2977" t="str">
        <f>'Datos Generales'!C16</f>
        <v>Preparado por</v>
      </c>
      <c r="F27" s="2977"/>
      <c r="G27" s="406"/>
      <c r="H27" s="2977" t="str">
        <f>'Datos Generales'!D16</f>
        <v>Revisado por</v>
      </c>
      <c r="I27" s="2977"/>
      <c r="J27" s="2977"/>
      <c r="K27" s="406"/>
      <c r="L27" s="2555" t="str">
        <f>'Datos Generales'!E16</f>
        <v>Autorizado por</v>
      </c>
      <c r="M27" s="2555"/>
      <c r="N27" s="2555"/>
      <c r="O27" s="572"/>
      <c r="P27" s="351"/>
      <c r="Q27" s="86"/>
      <c r="R27" s="94"/>
      <c r="S27" s="94"/>
      <c r="T27" s="88"/>
      <c r="U27" s="87"/>
      <c r="V27" s="87"/>
      <c r="W27" s="87"/>
      <c r="X27" s="88"/>
      <c r="Y27" s="88"/>
      <c r="Z27" s="88"/>
      <c r="AA27" s="88"/>
      <c r="AB27" s="88"/>
      <c r="AC27" s="88"/>
    </row>
    <row r="28" spans="2:29" s="99" customFormat="1" x14ac:dyDescent="0.25">
      <c r="B28" s="346"/>
      <c r="C28" s="809"/>
      <c r="E28" s="2560" t="s">
        <v>519</v>
      </c>
      <c r="F28" s="2560"/>
      <c r="G28" s="549"/>
      <c r="H28" s="2560" t="s">
        <v>488</v>
      </c>
      <c r="I28" s="2560"/>
      <c r="J28" s="2560"/>
      <c r="K28" s="1051"/>
      <c r="L28" s="2978" t="s">
        <v>520</v>
      </c>
      <c r="M28" s="2978"/>
      <c r="N28" s="2978"/>
      <c r="O28" s="879"/>
      <c r="P28" s="352"/>
      <c r="Q28" s="81"/>
      <c r="R28" s="81"/>
      <c r="S28" s="81"/>
      <c r="T28" s="50"/>
      <c r="U28" s="81"/>
      <c r="V28" s="81"/>
      <c r="W28" s="81"/>
      <c r="X28" s="50"/>
      <c r="Y28" s="50"/>
      <c r="Z28" s="50"/>
      <c r="AA28" s="50"/>
      <c r="AB28" s="50"/>
      <c r="AC28" s="50"/>
    </row>
    <row r="29" spans="2:29" s="115" customFormat="1" ht="23.25" customHeight="1" x14ac:dyDescent="0.25">
      <c r="B29" s="347"/>
      <c r="C29" s="810"/>
      <c r="E29" s="2621">
        <v>45294</v>
      </c>
      <c r="F29" s="2621"/>
      <c r="G29" s="240"/>
      <c r="H29" s="2621">
        <v>45294</v>
      </c>
      <c r="I29" s="2621"/>
      <c r="J29" s="2621"/>
      <c r="K29" s="1051"/>
      <c r="L29" s="2621">
        <v>45303</v>
      </c>
      <c r="M29" s="2621"/>
      <c r="N29" s="2621"/>
      <c r="P29" s="552"/>
      <c r="Q29" s="113"/>
      <c r="R29" s="113"/>
      <c r="S29" s="113"/>
      <c r="T29" s="112"/>
      <c r="U29" s="114"/>
      <c r="V29" s="114"/>
      <c r="W29" s="114"/>
      <c r="X29" s="112"/>
      <c r="Y29" s="112"/>
      <c r="Z29" s="112"/>
      <c r="AA29" s="112"/>
      <c r="AB29" s="112"/>
      <c r="AC29" s="112"/>
    </row>
    <row r="30" spans="2:29" s="100" customFormat="1" ht="26.25" customHeight="1" x14ac:dyDescent="0.25">
      <c r="B30" s="348"/>
      <c r="C30" s="809"/>
      <c r="E30" s="2992" t="s">
        <v>287</v>
      </c>
      <c r="F30" s="2992"/>
      <c r="G30" s="572"/>
      <c r="H30" s="2992" t="s">
        <v>288</v>
      </c>
      <c r="I30" s="2992"/>
      <c r="J30" s="2992"/>
      <c r="K30" s="1052"/>
      <c r="L30" s="2555" t="s">
        <v>300</v>
      </c>
      <c r="M30" s="2555"/>
      <c r="N30" s="2555"/>
      <c r="P30" s="353"/>
      <c r="Q30" s="93"/>
      <c r="R30" s="93"/>
      <c r="S30" s="93"/>
      <c r="T30" s="92"/>
      <c r="U30" s="93"/>
      <c r="V30" s="93"/>
      <c r="W30" s="93"/>
      <c r="X30" s="92"/>
      <c r="Y30" s="92"/>
      <c r="Z30" s="92"/>
      <c r="AA30" s="92"/>
      <c r="AB30" s="92"/>
      <c r="AC30" s="92"/>
    </row>
    <row r="31" spans="2:29" s="100" customFormat="1" ht="19.5" customHeight="1" x14ac:dyDescent="0.25">
      <c r="B31" s="348"/>
      <c r="C31" s="809"/>
      <c r="G31" s="240"/>
      <c r="K31" s="1051"/>
      <c r="P31" s="353"/>
      <c r="Q31" s="93"/>
      <c r="R31" s="93"/>
      <c r="S31" s="93"/>
      <c r="T31" s="92"/>
      <c r="U31" s="93"/>
      <c r="V31" s="93"/>
      <c r="W31" s="93"/>
      <c r="X31" s="92"/>
      <c r="Y31" s="92"/>
      <c r="Z31" s="92"/>
      <c r="AA31" s="92"/>
      <c r="AB31" s="92"/>
      <c r="AC31" s="92"/>
    </row>
    <row r="32" spans="2:29" s="100" customFormat="1" x14ac:dyDescent="0.25">
      <c r="B32" s="348"/>
      <c r="C32" s="809"/>
      <c r="G32" s="572"/>
      <c r="K32" s="1052"/>
      <c r="P32" s="353"/>
      <c r="Q32" s="93"/>
      <c r="R32" s="93"/>
      <c r="S32" s="93"/>
      <c r="T32" s="92"/>
      <c r="U32" s="93"/>
      <c r="V32" s="93"/>
      <c r="W32" s="93"/>
      <c r="X32" s="92"/>
      <c r="Y32" s="92"/>
      <c r="Z32" s="92"/>
      <c r="AA32" s="92"/>
      <c r="AB32" s="92"/>
      <c r="AC32" s="92"/>
    </row>
    <row r="33" spans="2:29" x14ac:dyDescent="0.25">
      <c r="B33" s="349"/>
      <c r="C33" s="814"/>
      <c r="D33" s="814"/>
      <c r="E33" s="814"/>
      <c r="F33" s="41"/>
      <c r="G33" s="41"/>
      <c r="H33" s="41"/>
      <c r="I33" s="41"/>
      <c r="J33" s="41"/>
      <c r="K33" s="41"/>
      <c r="L33" s="41"/>
      <c r="M33" s="41"/>
      <c r="N33" s="41"/>
      <c r="O33" s="41"/>
      <c r="P33" s="350"/>
    </row>
    <row r="44" spans="2:29" s="18" customFormat="1" x14ac:dyDescent="0.25">
      <c r="B44" s="69"/>
      <c r="C44" s="815"/>
      <c r="D44" s="815"/>
      <c r="E44" s="815"/>
      <c r="F44" s="3"/>
      <c r="G44" s="3"/>
      <c r="H44" s="1"/>
      <c r="I44" s="1"/>
      <c r="J44" s="1"/>
      <c r="K44" s="47"/>
      <c r="L44" s="1"/>
      <c r="M44" s="1"/>
      <c r="N44" s="1"/>
      <c r="O44" s="1"/>
      <c r="P44" s="1"/>
      <c r="Q44" s="1"/>
      <c r="R44"/>
      <c r="S44" s="1"/>
      <c r="T44" s="1"/>
      <c r="U44" s="1"/>
      <c r="V44" s="1"/>
      <c r="W44"/>
      <c r="X44" s="1"/>
      <c r="Y44" s="1"/>
      <c r="Z44" s="1"/>
      <c r="AA44" s="1"/>
      <c r="AB44" s="1"/>
      <c r="AC44" s="1"/>
    </row>
  </sheetData>
  <sheetProtection formatColumns="0" insertRows="0"/>
  <mergeCells count="19">
    <mergeCell ref="L30:N30"/>
    <mergeCell ref="B4:P6"/>
    <mergeCell ref="B7:P7"/>
    <mergeCell ref="B8:P8"/>
    <mergeCell ref="L26:N26"/>
    <mergeCell ref="E26:F26"/>
    <mergeCell ref="E11:G11"/>
    <mergeCell ref="E30:F30"/>
    <mergeCell ref="H26:J26"/>
    <mergeCell ref="H27:J27"/>
    <mergeCell ref="H28:J28"/>
    <mergeCell ref="H29:J29"/>
    <mergeCell ref="H30:J30"/>
    <mergeCell ref="E27:F27"/>
    <mergeCell ref="E28:F28"/>
    <mergeCell ref="E29:F29"/>
    <mergeCell ref="L27:N27"/>
    <mergeCell ref="L28:N28"/>
    <mergeCell ref="L29:N29"/>
  </mergeCells>
  <printOptions horizontalCentered="1"/>
  <pageMargins left="0" right="0" top="0.47" bottom="0.19685039370078741" header="0.11811023622047245" footer="0.11811023622047245"/>
  <pageSetup paperSize="5" scale="95" orientation="landscape" r:id="rId1"/>
  <headerFooter>
    <oddFooter>&amp;R&amp;P/&amp;N  &amp;D  &amp;T</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zoomScale="46" zoomScaleNormal="46" workbookViewId="0">
      <selection sqref="A1:XFD1048576"/>
    </sheetView>
  </sheetViews>
  <sheetFormatPr baseColWidth="10" defaultRowHeight="15" x14ac:dyDescent="0.25"/>
  <sheetData/>
  <pageMargins left="0.15748031496062992" right="0.19685039370078741" top="0.74803149606299213" bottom="0.74803149606299213" header="0.31496062992125984" footer="0.31496062992125984"/>
  <pageSetup paperSize="9" scale="40"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3"/>
  <sheetViews>
    <sheetView topLeftCell="A52" workbookViewId="0">
      <selection activeCell="E17" sqref="E17"/>
    </sheetView>
  </sheetViews>
  <sheetFormatPr baseColWidth="10" defaultRowHeight="15" x14ac:dyDescent="0.25"/>
  <cols>
    <col min="1" max="1" width="38.5703125" customWidth="1"/>
    <col min="2" max="2" width="20" customWidth="1"/>
    <col min="3" max="3" width="33.28515625" customWidth="1"/>
  </cols>
  <sheetData>
    <row r="2" spans="1:3" ht="15.75" x14ac:dyDescent="0.25">
      <c r="A2" s="2953" t="s">
        <v>741</v>
      </c>
      <c r="B2" s="2953"/>
      <c r="C2" s="2953"/>
    </row>
    <row r="4" spans="1:3" x14ac:dyDescent="0.25">
      <c r="A4" s="2993" t="s">
        <v>742</v>
      </c>
      <c r="B4" s="2993"/>
      <c r="C4" s="2993"/>
    </row>
    <row r="5" spans="1:3" x14ac:dyDescent="0.25">
      <c r="A5" s="1650" t="s">
        <v>743</v>
      </c>
      <c r="B5" s="1651" t="s">
        <v>744</v>
      </c>
      <c r="C5" s="1652" t="s">
        <v>745</v>
      </c>
    </row>
    <row r="6" spans="1:3" x14ac:dyDescent="0.25">
      <c r="A6" s="1653"/>
      <c r="B6" s="1653"/>
      <c r="C6" s="1653"/>
    </row>
    <row r="7" spans="1:3" x14ac:dyDescent="0.25">
      <c r="A7" s="1654" t="s">
        <v>746</v>
      </c>
      <c r="B7" s="1655" t="s">
        <v>747</v>
      </c>
      <c r="C7" s="1656" t="s">
        <v>748</v>
      </c>
    </row>
    <row r="8" spans="1:3" x14ac:dyDescent="0.25">
      <c r="A8" s="1654"/>
      <c r="B8" s="1655"/>
      <c r="C8" s="1656"/>
    </row>
    <row r="9" spans="1:3" x14ac:dyDescent="0.25">
      <c r="A9" s="1656" t="s">
        <v>749</v>
      </c>
      <c r="B9" s="1655" t="s">
        <v>750</v>
      </c>
      <c r="C9" s="1656" t="s">
        <v>751</v>
      </c>
    </row>
    <row r="10" spans="1:3" x14ac:dyDescent="0.25">
      <c r="A10" s="1656"/>
      <c r="B10" s="1656"/>
      <c r="C10" s="1656"/>
    </row>
    <row r="11" spans="1:3" x14ac:dyDescent="0.25">
      <c r="A11" s="1654" t="s">
        <v>752</v>
      </c>
      <c r="B11" s="1655" t="s">
        <v>753</v>
      </c>
      <c r="C11" s="1656" t="s">
        <v>754</v>
      </c>
    </row>
    <row r="12" spans="1:3" x14ac:dyDescent="0.25">
      <c r="A12" s="1654" t="s">
        <v>755</v>
      </c>
      <c r="B12" s="1656"/>
      <c r="C12" s="1656"/>
    </row>
    <row r="13" spans="1:3" x14ac:dyDescent="0.25">
      <c r="A13" s="1656"/>
      <c r="B13" s="1656"/>
      <c r="C13" s="1656"/>
    </row>
    <row r="14" spans="1:3" x14ac:dyDescent="0.25">
      <c r="A14" s="1656" t="s">
        <v>756</v>
      </c>
      <c r="B14" s="1655" t="s">
        <v>757</v>
      </c>
      <c r="C14" s="1656" t="s">
        <v>758</v>
      </c>
    </row>
    <row r="15" spans="1:3" x14ac:dyDescent="0.25">
      <c r="A15" s="1656"/>
      <c r="B15" s="1656"/>
      <c r="C15" s="1656"/>
    </row>
    <row r="16" spans="1:3" x14ac:dyDescent="0.25">
      <c r="A16" s="1656" t="s">
        <v>759</v>
      </c>
      <c r="B16" s="1655" t="s">
        <v>760</v>
      </c>
      <c r="C16" s="1656" t="s">
        <v>761</v>
      </c>
    </row>
    <row r="17" spans="1:3" x14ac:dyDescent="0.25">
      <c r="A17" s="1656"/>
      <c r="B17" s="1656"/>
      <c r="C17" s="1656"/>
    </row>
    <row r="18" spans="1:3" x14ac:dyDescent="0.25">
      <c r="A18" s="1656" t="s">
        <v>762</v>
      </c>
      <c r="B18" s="1655" t="s">
        <v>763</v>
      </c>
      <c r="C18" s="1656" t="s">
        <v>764</v>
      </c>
    </row>
    <row r="19" spans="1:3" x14ac:dyDescent="0.25">
      <c r="A19" s="1657"/>
      <c r="B19" s="1655"/>
      <c r="C19" s="1656"/>
    </row>
    <row r="20" spans="1:3" x14ac:dyDescent="0.25">
      <c r="A20" s="1656" t="s">
        <v>765</v>
      </c>
      <c r="B20" s="1655" t="s">
        <v>766</v>
      </c>
      <c r="C20" s="1656" t="s">
        <v>767</v>
      </c>
    </row>
    <row r="21" spans="1:3" x14ac:dyDescent="0.25">
      <c r="A21" s="1653"/>
      <c r="B21" s="1658"/>
      <c r="C21" s="1659"/>
    </row>
    <row r="22" spans="1:3" x14ac:dyDescent="0.25">
      <c r="A22" s="1656" t="s">
        <v>768</v>
      </c>
      <c r="B22" s="1655" t="s">
        <v>769</v>
      </c>
      <c r="C22" s="1656" t="s">
        <v>770</v>
      </c>
    </row>
    <row r="23" spans="1:3" x14ac:dyDescent="0.25">
      <c r="A23" s="1657"/>
      <c r="B23" s="1655"/>
      <c r="C23" s="1656"/>
    </row>
    <row r="24" spans="1:3" x14ac:dyDescent="0.25">
      <c r="A24" s="1656" t="s">
        <v>771</v>
      </c>
      <c r="B24" s="1655" t="s">
        <v>772</v>
      </c>
      <c r="C24" s="1656" t="s">
        <v>773</v>
      </c>
    </row>
    <row r="25" spans="1:3" x14ac:dyDescent="0.25">
      <c r="A25" s="1657"/>
      <c r="B25" s="1655"/>
      <c r="C25" s="1656"/>
    </row>
    <row r="26" spans="1:3" x14ac:dyDescent="0.25">
      <c r="A26" s="1656" t="s">
        <v>774</v>
      </c>
      <c r="B26" s="1655" t="s">
        <v>775</v>
      </c>
      <c r="C26" s="1656" t="s">
        <v>776</v>
      </c>
    </row>
    <row r="27" spans="1:3" x14ac:dyDescent="0.25">
      <c r="A27" s="1657"/>
      <c r="B27" s="1655"/>
      <c r="C27" s="1656"/>
    </row>
    <row r="28" spans="1:3" x14ac:dyDescent="0.25">
      <c r="A28" s="1656" t="s">
        <v>777</v>
      </c>
      <c r="B28" s="1655" t="s">
        <v>778</v>
      </c>
      <c r="C28" s="1656" t="s">
        <v>779</v>
      </c>
    </row>
    <row r="29" spans="1:3" x14ac:dyDescent="0.25">
      <c r="A29" s="1656"/>
      <c r="B29" s="1655"/>
      <c r="C29" s="1656"/>
    </row>
    <row r="30" spans="1:3" x14ac:dyDescent="0.25">
      <c r="A30" s="1656" t="s">
        <v>780</v>
      </c>
      <c r="B30" s="1655" t="s">
        <v>781</v>
      </c>
      <c r="C30" s="1656" t="s">
        <v>782</v>
      </c>
    </row>
    <row r="31" spans="1:3" x14ac:dyDescent="0.25">
      <c r="A31" s="1656"/>
      <c r="B31" s="1655"/>
      <c r="C31" s="1656"/>
    </row>
    <row r="32" spans="1:3" x14ac:dyDescent="0.25">
      <c r="A32" s="1656" t="s">
        <v>783</v>
      </c>
      <c r="B32" s="1655" t="s">
        <v>784</v>
      </c>
      <c r="C32" s="1656" t="s">
        <v>785</v>
      </c>
    </row>
    <row r="33" spans="1:3" x14ac:dyDescent="0.25">
      <c r="A33" s="1656"/>
      <c r="B33" s="1656"/>
      <c r="C33" s="1656"/>
    </row>
    <row r="34" spans="1:3" x14ac:dyDescent="0.25">
      <c r="A34" s="1656" t="s">
        <v>786</v>
      </c>
      <c r="B34" s="1655" t="s">
        <v>787</v>
      </c>
      <c r="C34" s="1656" t="s">
        <v>788</v>
      </c>
    </row>
    <row r="35" spans="1:3" x14ac:dyDescent="0.25">
      <c r="A35" s="1657"/>
      <c r="B35" s="1655"/>
      <c r="C35" s="1656"/>
    </row>
    <row r="36" spans="1:3" x14ac:dyDescent="0.25">
      <c r="A36" s="1656" t="s">
        <v>789</v>
      </c>
      <c r="B36" s="1655" t="s">
        <v>790</v>
      </c>
      <c r="C36" s="1656" t="s">
        <v>791</v>
      </c>
    </row>
    <row r="37" spans="1:3" x14ac:dyDescent="0.25">
      <c r="A37" s="1657"/>
      <c r="B37" s="1655"/>
      <c r="C37" s="1656"/>
    </row>
    <row r="38" spans="1:3" x14ac:dyDescent="0.25">
      <c r="A38" s="1656" t="s">
        <v>792</v>
      </c>
      <c r="B38" s="1655" t="s">
        <v>793</v>
      </c>
      <c r="C38" s="1656" t="s">
        <v>794</v>
      </c>
    </row>
    <row r="39" spans="1:3" x14ac:dyDescent="0.25">
      <c r="A39" s="1657"/>
      <c r="B39" s="1656"/>
      <c r="C39" s="1656"/>
    </row>
    <row r="40" spans="1:3" x14ac:dyDescent="0.25">
      <c r="A40" s="1656" t="s">
        <v>795</v>
      </c>
      <c r="B40" s="1655" t="s">
        <v>796</v>
      </c>
      <c r="C40" s="1656" t="s">
        <v>797</v>
      </c>
    </row>
    <row r="41" spans="1:3" x14ac:dyDescent="0.25">
      <c r="A41" s="1657"/>
      <c r="B41" s="1655"/>
      <c r="C41" s="1656"/>
    </row>
    <row r="42" spans="1:3" x14ac:dyDescent="0.25">
      <c r="A42" s="1656" t="s">
        <v>798</v>
      </c>
      <c r="B42" s="1655" t="s">
        <v>799</v>
      </c>
      <c r="C42" s="1656" t="s">
        <v>800</v>
      </c>
    </row>
    <row r="43" spans="1:3" x14ac:dyDescent="0.25">
      <c r="A43" s="1657"/>
      <c r="B43" s="1657"/>
      <c r="C43" s="1657"/>
    </row>
    <row r="44" spans="1:3" x14ac:dyDescent="0.25">
      <c r="A44" s="1656" t="s">
        <v>801</v>
      </c>
      <c r="B44" s="1655" t="s">
        <v>802</v>
      </c>
      <c r="C44" s="1656" t="s">
        <v>803</v>
      </c>
    </row>
    <row r="45" spans="1:3" x14ac:dyDescent="0.25">
      <c r="A45" s="1657"/>
      <c r="B45" s="1655"/>
      <c r="C45" s="1656"/>
    </row>
    <row r="46" spans="1:3" x14ac:dyDescent="0.25">
      <c r="A46" s="1656" t="s">
        <v>804</v>
      </c>
      <c r="B46" s="1655" t="s">
        <v>805</v>
      </c>
      <c r="C46" s="1656" t="s">
        <v>806</v>
      </c>
    </row>
    <row r="47" spans="1:3" x14ac:dyDescent="0.25">
      <c r="A47" s="1660"/>
      <c r="B47" s="1661"/>
      <c r="C47" s="1662"/>
    </row>
    <row r="48" spans="1:3" x14ac:dyDescent="0.25">
      <c r="A48" s="1656" t="s">
        <v>807</v>
      </c>
      <c r="B48" s="1655" t="s">
        <v>808</v>
      </c>
      <c r="C48" s="1656" t="s">
        <v>809</v>
      </c>
    </row>
    <row r="49" spans="1:3" x14ac:dyDescent="0.25">
      <c r="A49" s="1657"/>
      <c r="B49" s="1656"/>
      <c r="C49" s="1656"/>
    </row>
    <row r="51" spans="1:3" x14ac:dyDescent="0.25">
      <c r="A51" s="1663"/>
      <c r="B51" s="1664"/>
      <c r="C51" s="1663"/>
    </row>
    <row r="52" spans="1:3" x14ac:dyDescent="0.25">
      <c r="A52" s="1663"/>
      <c r="B52" s="1664"/>
      <c r="C52" s="1663"/>
    </row>
    <row r="53" spans="1:3" x14ac:dyDescent="0.25">
      <c r="A53" s="2994" t="s">
        <v>742</v>
      </c>
      <c r="B53" s="2994"/>
      <c r="C53" s="2994"/>
    </row>
    <row r="54" spans="1:3" x14ac:dyDescent="0.25">
      <c r="A54" s="1650" t="s">
        <v>743</v>
      </c>
      <c r="B54" s="1651" t="s">
        <v>744</v>
      </c>
      <c r="C54" s="1652" t="s">
        <v>745</v>
      </c>
    </row>
    <row r="55" spans="1:3" x14ac:dyDescent="0.25">
      <c r="A55" s="1656" t="s">
        <v>810</v>
      </c>
      <c r="B55" s="1655" t="s">
        <v>811</v>
      </c>
      <c r="C55" s="1656" t="s">
        <v>812</v>
      </c>
    </row>
    <row r="56" spans="1:3" x14ac:dyDescent="0.25">
      <c r="A56" s="1665"/>
      <c r="B56" s="1666"/>
      <c r="C56" s="1665"/>
    </row>
    <row r="57" spans="1:3" x14ac:dyDescent="0.25">
      <c r="A57" s="1656" t="s">
        <v>813</v>
      </c>
      <c r="B57" s="1655" t="s">
        <v>814</v>
      </c>
      <c r="C57" s="1656" t="s">
        <v>815</v>
      </c>
    </row>
    <row r="58" spans="1:3" x14ac:dyDescent="0.25">
      <c r="A58" s="1656"/>
      <c r="B58" s="1655"/>
      <c r="C58" s="1656"/>
    </row>
    <row r="59" spans="1:3" x14ac:dyDescent="0.25">
      <c r="A59" s="1656" t="s">
        <v>816</v>
      </c>
      <c r="B59" s="1655" t="s">
        <v>817</v>
      </c>
      <c r="C59" s="1656" t="s">
        <v>818</v>
      </c>
    </row>
    <row r="60" spans="1:3" x14ac:dyDescent="0.25">
      <c r="A60" s="1656"/>
      <c r="B60" s="1655"/>
      <c r="C60" s="1656"/>
    </row>
    <row r="61" spans="1:3" x14ac:dyDescent="0.25">
      <c r="A61" s="1667" t="s">
        <v>540</v>
      </c>
    </row>
    <row r="62" spans="1:3" x14ac:dyDescent="0.25">
      <c r="A62" s="1668" t="s">
        <v>819</v>
      </c>
      <c r="B62" s="84"/>
      <c r="C62" s="84"/>
    </row>
    <row r="63" spans="1:3" x14ac:dyDescent="0.25">
      <c r="A63" s="1669"/>
      <c r="B63" s="1669"/>
      <c r="C63" s="1669"/>
    </row>
  </sheetData>
  <mergeCells count="3">
    <mergeCell ref="A4:C4"/>
    <mergeCell ref="A53:C53"/>
    <mergeCell ref="A2:C2"/>
  </mergeCells>
  <pageMargins left="0.55000000000000004" right="0.34"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F11"/>
  <sheetViews>
    <sheetView workbookViewId="0">
      <selection activeCell="C17" sqref="C17"/>
    </sheetView>
  </sheetViews>
  <sheetFormatPr baseColWidth="10" defaultRowHeight="15" x14ac:dyDescent="0.25"/>
  <cols>
    <col min="1" max="1" width="6" customWidth="1"/>
    <col min="6" max="6" width="18.140625" customWidth="1"/>
  </cols>
  <sheetData>
    <row r="8" spans="2:6" ht="18.75" x14ac:dyDescent="0.3">
      <c r="B8" s="3001" t="s">
        <v>540</v>
      </c>
      <c r="C8" s="3002"/>
      <c r="D8" s="3002"/>
      <c r="E8" s="3002"/>
      <c r="F8" s="3003"/>
    </row>
    <row r="9" spans="2:6" x14ac:dyDescent="0.25">
      <c r="B9" s="2998" t="s">
        <v>539</v>
      </c>
      <c r="C9" s="2999"/>
      <c r="D9" s="2999"/>
      <c r="E9" s="2999"/>
      <c r="F9" s="3000"/>
    </row>
    <row r="10" spans="2:6" x14ac:dyDescent="0.25">
      <c r="B10" s="1408"/>
      <c r="C10" s="1409"/>
      <c r="D10" s="1409"/>
      <c r="E10" s="1409"/>
      <c r="F10" s="1410"/>
    </row>
    <row r="11" spans="2:6" x14ac:dyDescent="0.25">
      <c r="B11" s="2995" t="s">
        <v>542</v>
      </c>
      <c r="C11" s="2996"/>
      <c r="D11" s="2996"/>
      <c r="E11" s="2996"/>
      <c r="F11" s="2997"/>
    </row>
  </sheetData>
  <mergeCells count="3">
    <mergeCell ref="B11:F11"/>
    <mergeCell ref="B9:F9"/>
    <mergeCell ref="B8:F8"/>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 zoomScale="33" zoomScaleNormal="33" workbookViewId="0">
      <selection activeCell="X64" sqref="X64"/>
    </sheetView>
  </sheetViews>
  <sheetFormatPr baseColWidth="10" defaultRowHeight="15" x14ac:dyDescent="0.25"/>
  <cols>
    <col min="16" max="16" width="12.85546875" customWidth="1"/>
  </cols>
  <sheetData/>
  <pageMargins left="0.33" right="0.27" top="0.74803149606299213" bottom="0.74803149606299213" header="0.31496062992125984" footer="0.31496062992125984"/>
  <pageSetup paperSize="9" scale="50"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6"/>
  <sheetViews>
    <sheetView showGridLines="0" zoomScaleNormal="100" workbookViewId="0">
      <selection activeCell="I34" sqref="I34:J34"/>
    </sheetView>
  </sheetViews>
  <sheetFormatPr baseColWidth="10" defaultColWidth="9.140625" defaultRowHeight="12.75" x14ac:dyDescent="0.2"/>
  <cols>
    <col min="1" max="1" width="2.7109375" style="47" customWidth="1"/>
    <col min="2" max="2" width="2.5703125" style="47" customWidth="1"/>
    <col min="3" max="3" width="13" style="47" customWidth="1"/>
    <col min="4" max="4" width="19.140625" style="47" customWidth="1"/>
    <col min="5" max="5" width="17" style="47" customWidth="1"/>
    <col min="6" max="6" width="23.140625" style="47" customWidth="1"/>
    <col min="7" max="7" width="14.140625" style="47" customWidth="1"/>
    <col min="8" max="8" width="16.140625" style="47" customWidth="1"/>
    <col min="9" max="9" width="15.5703125" style="47" customWidth="1"/>
    <col min="10" max="10" width="14.7109375" style="47" customWidth="1"/>
    <col min="11" max="11" width="16" style="47" customWidth="1"/>
    <col min="12" max="12" width="0.28515625" style="47" customWidth="1"/>
    <col min="13" max="14" width="9.140625" style="47"/>
    <col min="15" max="15" width="0" style="47" hidden="1" customWidth="1"/>
    <col min="16" max="16384" width="9.140625" style="47"/>
  </cols>
  <sheetData>
    <row r="2" spans="2:15" x14ac:dyDescent="0.2">
      <c r="B2" s="294"/>
      <c r="C2" s="295"/>
      <c r="D2" s="295"/>
      <c r="E2" s="295"/>
      <c r="F2" s="295"/>
      <c r="G2" s="295"/>
      <c r="H2" s="295"/>
      <c r="I2" s="295"/>
      <c r="J2" s="295"/>
      <c r="K2" s="295"/>
      <c r="L2" s="297"/>
    </row>
    <row r="3" spans="2:15" x14ac:dyDescent="0.2">
      <c r="B3" s="154"/>
      <c r="C3" s="292"/>
      <c r="D3" s="292"/>
      <c r="E3" s="292"/>
      <c r="F3" s="292"/>
      <c r="G3" s="292"/>
      <c r="H3" s="292"/>
      <c r="I3" s="292"/>
      <c r="J3" s="292"/>
      <c r="K3" s="292"/>
      <c r="L3" s="291"/>
    </row>
    <row r="4" spans="2:15" x14ac:dyDescent="0.2">
      <c r="B4" s="154"/>
      <c r="C4" s="292"/>
      <c r="D4" s="292"/>
      <c r="E4" s="292"/>
      <c r="F4" s="292"/>
      <c r="G4" s="292"/>
      <c r="H4" s="292"/>
      <c r="I4" s="292"/>
      <c r="J4" s="292"/>
      <c r="K4" s="292"/>
      <c r="L4" s="291"/>
    </row>
    <row r="5" spans="2:15" x14ac:dyDescent="0.2">
      <c r="B5" s="154"/>
      <c r="C5" s="292"/>
      <c r="D5" s="44"/>
      <c r="E5" s="44"/>
      <c r="F5" s="44"/>
      <c r="G5" s="44"/>
      <c r="H5" s="44"/>
      <c r="I5" s="44"/>
      <c r="J5" s="44"/>
      <c r="K5" s="44"/>
      <c r="L5" s="291"/>
    </row>
    <row r="6" spans="2:15" x14ac:dyDescent="0.2">
      <c r="B6" s="154"/>
      <c r="C6" s="292"/>
      <c r="D6" s="44"/>
      <c r="E6" s="44"/>
      <c r="F6" s="44"/>
      <c r="G6" s="44"/>
      <c r="H6" s="44"/>
      <c r="I6" s="44"/>
      <c r="J6" s="44"/>
      <c r="K6" s="44"/>
      <c r="L6" s="291"/>
    </row>
    <row r="7" spans="2:15" ht="18.75" x14ac:dyDescent="0.3">
      <c r="B7" s="3008" t="s">
        <v>27</v>
      </c>
      <c r="C7" s="3009"/>
      <c r="D7" s="3009"/>
      <c r="E7" s="3009"/>
      <c r="F7" s="3009"/>
      <c r="G7" s="3009"/>
      <c r="H7" s="3009"/>
      <c r="I7" s="3009"/>
      <c r="J7" s="3009"/>
      <c r="K7" s="3009"/>
      <c r="L7" s="3010"/>
    </row>
    <row r="8" spans="2:15" ht="15.75" x14ac:dyDescent="0.25">
      <c r="B8" s="2982" t="s">
        <v>297</v>
      </c>
      <c r="C8" s="2983"/>
      <c r="D8" s="2983"/>
      <c r="E8" s="2983"/>
      <c r="F8" s="2983"/>
      <c r="G8" s="2983"/>
      <c r="H8" s="2983"/>
      <c r="I8" s="2983"/>
      <c r="J8" s="2983"/>
      <c r="K8" s="2983"/>
      <c r="L8" s="2984"/>
    </row>
    <row r="9" spans="2:15" ht="15.75" x14ac:dyDescent="0.25">
      <c r="B9" s="3014" t="s">
        <v>157</v>
      </c>
      <c r="C9" s="3015"/>
      <c r="D9" s="3015"/>
      <c r="E9" s="3015"/>
      <c r="F9" s="3015"/>
      <c r="G9" s="3015"/>
      <c r="H9" s="3015"/>
      <c r="I9" s="3015"/>
      <c r="J9" s="3015"/>
      <c r="K9" s="3015"/>
      <c r="L9" s="3016"/>
    </row>
    <row r="10" spans="2:15" s="354" customFormat="1" ht="15.75" x14ac:dyDescent="0.25">
      <c r="B10" s="3011"/>
      <c r="C10" s="3012"/>
      <c r="D10" s="3012"/>
      <c r="E10" s="3012"/>
      <c r="F10" s="3012"/>
      <c r="G10" s="3012"/>
      <c r="H10" s="3012"/>
      <c r="I10" s="3012"/>
      <c r="J10" s="3012"/>
      <c r="K10" s="3012"/>
      <c r="L10" s="3013"/>
    </row>
    <row r="11" spans="2:15" x14ac:dyDescent="0.2">
      <c r="B11" s="154"/>
      <c r="C11" s="292"/>
      <c r="F11" s="44"/>
      <c r="G11" s="44"/>
      <c r="H11" s="44"/>
      <c r="I11" s="44"/>
      <c r="J11" s="44"/>
      <c r="K11" s="44"/>
      <c r="L11" s="291"/>
    </row>
    <row r="12" spans="2:15" ht="18.75" x14ac:dyDescent="0.3">
      <c r="B12" s="154"/>
      <c r="C12" s="292"/>
      <c r="D12" s="355" t="s">
        <v>252</v>
      </c>
      <c r="E12" s="1008">
        <v>45291</v>
      </c>
      <c r="F12" s="38" t="s">
        <v>203</v>
      </c>
      <c r="G12" s="38"/>
      <c r="H12" s="38"/>
      <c r="I12" s="355" t="s">
        <v>28</v>
      </c>
      <c r="J12" s="1011" t="str">
        <f>+'[5]Datos Generales'!C9</f>
        <v>02</v>
      </c>
      <c r="K12" s="357"/>
      <c r="L12" s="291"/>
    </row>
    <row r="13" spans="2:15" ht="15.75" x14ac:dyDescent="0.25">
      <c r="B13" s="154"/>
      <c r="C13" s="292"/>
      <c r="D13" s="355" t="s">
        <v>32</v>
      </c>
      <c r="E13" s="3017" t="str">
        <f>+'[5]Datos Generales'!C7</f>
        <v>DIGESETT</v>
      </c>
      <c r="F13" s="3017"/>
      <c r="G13" s="3017"/>
      <c r="H13" s="3017"/>
      <c r="I13" s="35" t="s">
        <v>20</v>
      </c>
      <c r="J13" s="1012" t="str">
        <f>+'[5]Datos Generales'!C10</f>
        <v>01</v>
      </c>
      <c r="K13" s="44"/>
      <c r="L13" s="291"/>
      <c r="O13" s="47" t="s">
        <v>411</v>
      </c>
    </row>
    <row r="14" spans="2:15" ht="15.75" x14ac:dyDescent="0.25">
      <c r="B14" s="154"/>
      <c r="C14" s="292"/>
      <c r="D14" s="355" t="s">
        <v>16</v>
      </c>
      <c r="E14" s="1009" t="str">
        <f>+'[5]Datos Generales'!C8</f>
        <v>0202</v>
      </c>
      <c r="F14" s="1010"/>
      <c r="G14" s="1010"/>
      <c r="H14" s="1010"/>
      <c r="I14" s="35" t="s">
        <v>22</v>
      </c>
      <c r="J14" s="1012" t="str">
        <f>+'[5]Datos Generales'!C11</f>
        <v>0005</v>
      </c>
      <c r="K14" s="89"/>
      <c r="L14" s="291"/>
      <c r="O14" s="47" t="s">
        <v>412</v>
      </c>
    </row>
    <row r="15" spans="2:15" ht="15.75" x14ac:dyDescent="0.25">
      <c r="B15" s="154"/>
      <c r="C15" s="292"/>
      <c r="D15" s="358"/>
      <c r="E15" s="358"/>
      <c r="F15" s="358"/>
      <c r="G15" s="358"/>
      <c r="H15" s="358"/>
      <c r="I15" s="358"/>
      <c r="J15" s="358"/>
      <c r="K15" s="358"/>
      <c r="L15" s="291"/>
      <c r="O15" s="47" t="s">
        <v>413</v>
      </c>
    </row>
    <row r="16" spans="2:15" ht="28.5" x14ac:dyDescent="0.2">
      <c r="B16" s="154"/>
      <c r="C16" s="871" t="s">
        <v>421</v>
      </c>
      <c r="D16" s="871" t="s">
        <v>422</v>
      </c>
      <c r="E16" s="1426" t="s">
        <v>204</v>
      </c>
      <c r="F16" s="1426" t="s">
        <v>205</v>
      </c>
      <c r="G16" s="1426" t="s">
        <v>420</v>
      </c>
      <c r="H16" s="1426" t="s">
        <v>206</v>
      </c>
      <c r="I16" s="1426" t="s">
        <v>207</v>
      </c>
      <c r="J16" s="1426" t="s">
        <v>208</v>
      </c>
      <c r="K16" s="1426" t="s">
        <v>423</v>
      </c>
      <c r="L16" s="291"/>
    </row>
    <row r="17" spans="2:12" ht="15" x14ac:dyDescent="0.25">
      <c r="B17" s="154"/>
      <c r="C17" s="1425"/>
      <c r="D17" s="1321"/>
      <c r="E17" s="1322"/>
      <c r="F17" s="1323"/>
      <c r="G17" s="1323"/>
      <c r="H17" s="1323"/>
      <c r="I17" s="1324"/>
      <c r="J17" s="1322"/>
      <c r="K17" s="1325"/>
      <c r="L17" s="291"/>
    </row>
    <row r="18" spans="2:12" ht="15" x14ac:dyDescent="0.25">
      <c r="B18" s="154"/>
      <c r="C18" s="1425"/>
      <c r="D18" s="1321"/>
      <c r="E18" s="1322"/>
      <c r="F18" s="1323"/>
      <c r="G18" s="1323"/>
      <c r="H18" s="1323"/>
      <c r="I18" s="1324"/>
      <c r="J18" s="1322"/>
      <c r="K18" s="1325"/>
      <c r="L18" s="291"/>
    </row>
    <row r="19" spans="2:12" ht="15" x14ac:dyDescent="0.25">
      <c r="B19" s="154"/>
      <c r="C19" s="1425"/>
      <c r="D19" s="1321"/>
      <c r="E19" s="1322"/>
      <c r="F19" s="1323"/>
      <c r="G19" s="1323"/>
      <c r="H19" s="1323"/>
      <c r="I19" s="1324"/>
      <c r="J19" s="1322"/>
      <c r="K19" s="1325"/>
      <c r="L19" s="291"/>
    </row>
    <row r="20" spans="2:12" ht="15" x14ac:dyDescent="0.25">
      <c r="B20" s="154"/>
      <c r="C20" s="1425"/>
      <c r="D20" s="1321" t="s">
        <v>566</v>
      </c>
      <c r="E20" s="1322"/>
      <c r="F20" s="1323"/>
      <c r="G20" s="1323"/>
      <c r="H20" s="1323"/>
      <c r="I20" s="1324"/>
      <c r="J20" s="1322"/>
      <c r="K20" s="1325"/>
      <c r="L20" s="291"/>
    </row>
    <row r="21" spans="2:12" ht="15" x14ac:dyDescent="0.25">
      <c r="B21" s="154"/>
      <c r="C21" s="1425"/>
      <c r="D21" s="1321"/>
      <c r="E21" s="1322"/>
      <c r="F21" s="1323"/>
      <c r="G21" s="1323"/>
      <c r="H21" s="1323"/>
      <c r="I21" s="1324"/>
      <c r="J21" s="1322"/>
      <c r="K21" s="1325"/>
      <c r="L21" s="291"/>
    </row>
    <row r="22" spans="2:12" ht="15" x14ac:dyDescent="0.25">
      <c r="B22" s="154"/>
      <c r="C22" s="1425"/>
      <c r="D22" s="1321"/>
      <c r="E22" s="1322"/>
      <c r="F22" s="1323" t="s">
        <v>485</v>
      </c>
      <c r="G22" s="1323"/>
      <c r="H22" s="1323"/>
      <c r="I22" s="1324" t="s">
        <v>485</v>
      </c>
      <c r="J22" s="1322"/>
      <c r="K22" s="1325"/>
      <c r="L22" s="291"/>
    </row>
    <row r="23" spans="2:12" ht="15" x14ac:dyDescent="0.25">
      <c r="B23" s="154"/>
      <c r="C23" s="1425"/>
      <c r="D23" s="1321"/>
      <c r="E23" s="1322"/>
      <c r="F23" s="1323"/>
      <c r="G23" s="1323"/>
      <c r="H23" s="1323"/>
      <c r="I23" s="1324"/>
      <c r="J23" s="1322"/>
      <c r="K23" s="1325"/>
      <c r="L23" s="291"/>
    </row>
    <row r="24" spans="2:12" ht="15" x14ac:dyDescent="0.25">
      <c r="B24" s="154"/>
      <c r="C24" s="1425"/>
      <c r="D24" s="1321"/>
      <c r="E24" s="1322"/>
      <c r="F24" s="1323"/>
      <c r="G24" s="1323"/>
      <c r="H24" s="1323"/>
      <c r="I24" s="1324"/>
      <c r="J24" s="1322"/>
      <c r="K24" s="1325"/>
      <c r="L24" s="291"/>
    </row>
    <row r="25" spans="2:12" ht="15" x14ac:dyDescent="0.25">
      <c r="B25" s="154"/>
      <c r="C25" s="1425"/>
      <c r="D25" s="1321"/>
      <c r="E25" s="1322"/>
      <c r="F25" s="1323"/>
      <c r="G25" s="1323"/>
      <c r="H25" s="1323"/>
      <c r="I25" s="1324"/>
      <c r="J25" s="1322"/>
      <c r="K25" s="1325"/>
      <c r="L25" s="291"/>
    </row>
    <row r="26" spans="2:12" ht="14.25" x14ac:dyDescent="0.2">
      <c r="B26" s="154"/>
      <c r="C26" s="1346"/>
      <c r="D26" s="1346"/>
      <c r="E26" s="1177"/>
      <c r="F26" s="1177">
        <f>SUM(F17:F25)</f>
        <v>0</v>
      </c>
      <c r="G26" s="1177"/>
      <c r="H26" s="1177">
        <f>SUM(H17:H25)</f>
        <v>0</v>
      </c>
      <c r="I26" s="1177"/>
      <c r="J26" s="1177"/>
      <c r="K26" s="1177">
        <f>SUM(K17:K25)</f>
        <v>0</v>
      </c>
      <c r="L26" s="291"/>
    </row>
    <row r="27" spans="2:12" x14ac:dyDescent="0.2">
      <c r="B27" s="154"/>
      <c r="C27" s="292"/>
      <c r="D27" s="359"/>
      <c r="E27" s="44"/>
      <c r="F27" s="44"/>
      <c r="G27" s="44"/>
      <c r="H27" s="44"/>
      <c r="I27" s="44"/>
      <c r="J27" s="44"/>
      <c r="K27" s="356" t="s">
        <v>209</v>
      </c>
      <c r="L27" s="323"/>
    </row>
    <row r="28" spans="2:12" x14ac:dyDescent="0.2">
      <c r="B28" s="154"/>
      <c r="C28" s="292"/>
      <c r="D28" s="44"/>
      <c r="E28" s="44"/>
      <c r="F28" s="44"/>
      <c r="G28" s="44"/>
      <c r="H28" s="44"/>
      <c r="I28" s="44"/>
      <c r="J28" s="44"/>
      <c r="K28" s="292"/>
      <c r="L28" s="323"/>
    </row>
    <row r="29" spans="2:12" s="162" customFormat="1" ht="15" x14ac:dyDescent="0.25">
      <c r="B29" s="241"/>
      <c r="C29" s="3005" t="s">
        <v>561</v>
      </c>
      <c r="D29" s="3005"/>
      <c r="E29" s="1446"/>
      <c r="F29" s="3006" t="s">
        <v>562</v>
      </c>
      <c r="G29" s="3006"/>
      <c r="H29" s="406"/>
      <c r="I29" s="3006" t="s">
        <v>511</v>
      </c>
      <c r="J29" s="3006"/>
      <c r="K29" s="14"/>
      <c r="L29" s="213"/>
    </row>
    <row r="30" spans="2:12" s="162" customFormat="1" ht="15" x14ac:dyDescent="0.25">
      <c r="B30" s="241"/>
      <c r="C30" s="2555" t="str">
        <f>'[5]Datos Generales'!C16</f>
        <v>Preparado por</v>
      </c>
      <c r="D30" s="2555"/>
      <c r="E30" s="170"/>
      <c r="F30" s="2555" t="str">
        <f>'[5]Datos Generales'!D16</f>
        <v>Revisado por</v>
      </c>
      <c r="G30" s="2555"/>
      <c r="H30" s="170"/>
      <c r="I30" s="2555" t="str">
        <f>'[5]Datos Generales'!E16</f>
        <v>Autorizado por</v>
      </c>
      <c r="J30" s="2555"/>
      <c r="K30" s="14"/>
      <c r="L30" s="213"/>
    </row>
    <row r="31" spans="2:12" s="162" customFormat="1" ht="15" x14ac:dyDescent="0.25">
      <c r="B31" s="241"/>
      <c r="C31" s="3004" t="s">
        <v>563</v>
      </c>
      <c r="D31" s="3004"/>
      <c r="E31" s="1447"/>
      <c r="F31" s="3004" t="s">
        <v>564</v>
      </c>
      <c r="G31" s="3004"/>
      <c r="I31" s="3004" t="s">
        <v>565</v>
      </c>
      <c r="J31" s="3004"/>
      <c r="K31" s="14"/>
      <c r="L31" s="213"/>
    </row>
    <row r="32" spans="2:12" s="162" customFormat="1" ht="15" x14ac:dyDescent="0.25">
      <c r="B32" s="241"/>
      <c r="C32" s="3007" t="str">
        <f>'[5]Datos Generales'!C17</f>
        <v>Puesto que ocupa</v>
      </c>
      <c r="D32" s="3007"/>
      <c r="F32" s="3007" t="str">
        <f>'[5]Datos Generales'!D17</f>
        <v>Puesto que ocupa</v>
      </c>
      <c r="G32" s="3007"/>
      <c r="I32" s="2555" t="str">
        <f>'[5]Datos Generales'!E17</f>
        <v>Puesto que ocupa</v>
      </c>
      <c r="J32" s="2555"/>
      <c r="K32" s="14"/>
      <c r="L32" s="213"/>
    </row>
    <row r="33" spans="2:12" s="162" customFormat="1" ht="15" x14ac:dyDescent="0.25">
      <c r="B33" s="241"/>
      <c r="C33" s="2621">
        <v>45294</v>
      </c>
      <c r="D33" s="2621"/>
      <c r="F33" s="2621">
        <v>45294</v>
      </c>
      <c r="G33" s="2621"/>
      <c r="I33" s="2621">
        <v>45303</v>
      </c>
      <c r="J33" s="2621"/>
      <c r="K33" s="14"/>
      <c r="L33" s="213"/>
    </row>
    <row r="34" spans="2:12" s="162" customFormat="1" ht="15" x14ac:dyDescent="0.25">
      <c r="B34" s="241"/>
      <c r="C34" s="3007" t="s">
        <v>287</v>
      </c>
      <c r="D34" s="3007"/>
      <c r="F34" s="3007" t="s">
        <v>288</v>
      </c>
      <c r="G34" s="3007"/>
      <c r="I34" s="2555" t="s">
        <v>300</v>
      </c>
      <c r="J34" s="2555"/>
      <c r="K34" s="14"/>
      <c r="L34" s="213"/>
    </row>
    <row r="35" spans="2:12" s="162" customFormat="1" ht="15" x14ac:dyDescent="0.25">
      <c r="B35" s="173"/>
      <c r="C35" s="174"/>
      <c r="D35" s="41"/>
      <c r="E35" s="41"/>
      <c r="F35" s="41"/>
      <c r="G35" s="41"/>
      <c r="H35" s="41"/>
      <c r="I35" s="41"/>
      <c r="J35" s="41"/>
      <c r="K35" s="41"/>
      <c r="L35" s="350"/>
    </row>
    <row r="36" spans="2:12" s="162" customFormat="1" ht="15" x14ac:dyDescent="0.25"/>
  </sheetData>
  <sheetProtection formatColumns="0" insertRows="0"/>
  <mergeCells count="23">
    <mergeCell ref="C34:D34"/>
    <mergeCell ref="F30:G30"/>
    <mergeCell ref="F32:G32"/>
    <mergeCell ref="F34:G34"/>
    <mergeCell ref="B7:L7"/>
    <mergeCell ref="B8:L8"/>
    <mergeCell ref="B10:L10"/>
    <mergeCell ref="B9:L9"/>
    <mergeCell ref="E13:H13"/>
    <mergeCell ref="I30:J30"/>
    <mergeCell ref="I32:J32"/>
    <mergeCell ref="C30:D30"/>
    <mergeCell ref="C32:D32"/>
    <mergeCell ref="I34:J34"/>
    <mergeCell ref="I33:J33"/>
    <mergeCell ref="I29:J29"/>
    <mergeCell ref="I31:J31"/>
    <mergeCell ref="C29:D29"/>
    <mergeCell ref="C31:D31"/>
    <mergeCell ref="C33:D33"/>
    <mergeCell ref="F29:G29"/>
    <mergeCell ref="F31:G31"/>
    <mergeCell ref="F33:G33"/>
  </mergeCells>
  <dataValidations count="1">
    <dataValidation type="list" allowBlank="1" showInputMessage="1" showErrorMessage="1" errorTitle="Entrada no válida" error="Seleccion el tipo de moneda según la la lista desplegable" promptTitle="Tipo de Moneda" prompt="Indique el tipo de moneda" sqref="E17:E25">
      <formula1>$O$13:$O$15</formula1>
    </dataValidation>
  </dataValidations>
  <printOptions horizontalCentered="1"/>
  <pageMargins left="0" right="0" top="0.61" bottom="0.31496062992125984" header="0.19685039370078741" footer="0"/>
  <pageSetup scale="85" orientation="landscape" r:id="rId1"/>
  <headerFooter alignWithMargins="0">
    <oddFooter xml:space="preserve">&amp;R&amp;P/&amp;N  &amp;D  </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showGridLines="0" zoomScaleNormal="100" workbookViewId="0">
      <selection activeCell="I27" sqref="I27"/>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22.85546875" style="162" customWidth="1"/>
    <col min="5" max="5" width="17.28515625" style="162" bestFit="1" customWidth="1"/>
    <col min="6" max="6" width="17.7109375" style="162" customWidth="1"/>
    <col min="7" max="7" width="34.42578125" style="227" customWidth="1"/>
    <col min="8" max="8" width="16.140625" style="162" customWidth="1"/>
    <col min="9" max="9" width="15.5703125" style="162" customWidth="1"/>
    <col min="10" max="10" width="16" style="162" customWidth="1"/>
    <col min="11" max="11" width="26"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18.75" x14ac:dyDescent="0.3">
      <c r="B13" s="154"/>
      <c r="C13" s="1178"/>
      <c r="D13" s="768" t="s">
        <v>270</v>
      </c>
      <c r="E13" s="2639"/>
      <c r="F13" s="2639"/>
      <c r="G13" s="2640" t="s">
        <v>384</v>
      </c>
      <c r="H13" s="2641"/>
      <c r="I13" s="777"/>
      <c r="J13" s="14"/>
      <c r="K13" s="765"/>
      <c r="L13" s="291"/>
    </row>
    <row r="14" spans="2:12" s="47" customFormat="1" ht="9.75" customHeight="1" x14ac:dyDescent="0.3">
      <c r="B14" s="154"/>
      <c r="C14" s="1178"/>
      <c r="G14" s="143"/>
      <c r="J14" s="14"/>
      <c r="K14" s="765"/>
      <c r="L14" s="291"/>
    </row>
    <row r="15" spans="2:12" s="47" customFormat="1" ht="9" customHeight="1" x14ac:dyDescent="0.3">
      <c r="B15" s="154"/>
      <c r="C15" s="1178"/>
      <c r="F15" s="14"/>
      <c r="G15" s="766"/>
      <c r="J15" s="767"/>
      <c r="K15" s="102"/>
      <c r="L15" s="291"/>
    </row>
    <row r="16" spans="2:12"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row>
    <row r="17" spans="2:14" s="47" customFormat="1" x14ac:dyDescent="0.25">
      <c r="B17" s="154"/>
      <c r="C17" s="1185">
        <v>1</v>
      </c>
      <c r="D17" s="1186"/>
      <c r="E17" s="1187"/>
      <c r="F17" s="1188"/>
      <c r="G17" s="1189"/>
      <c r="H17" s="1190"/>
      <c r="I17" s="1190"/>
      <c r="J17" s="1190"/>
      <c r="K17" s="1191"/>
      <c r="L17" s="291"/>
    </row>
    <row r="18" spans="2:14" s="47" customFormat="1" x14ac:dyDescent="0.25">
      <c r="B18" s="154"/>
      <c r="C18" s="1185">
        <v>2</v>
      </c>
      <c r="D18" s="1186"/>
      <c r="E18" s="1187"/>
      <c r="F18" s="1188"/>
      <c r="G18" s="1189" t="s">
        <v>2440</v>
      </c>
      <c r="H18" s="1190"/>
      <c r="I18" s="1190"/>
      <c r="J18" s="1190"/>
      <c r="K18" s="1191"/>
      <c r="L18" s="291"/>
      <c r="N18" s="773"/>
    </row>
    <row r="19" spans="2:14" s="47" customFormat="1" x14ac:dyDescent="0.25">
      <c r="B19" s="154"/>
      <c r="C19" s="1185">
        <v>3</v>
      </c>
      <c r="D19" s="1186"/>
      <c r="E19" s="1187"/>
      <c r="F19" s="1188"/>
      <c r="G19" s="1189"/>
      <c r="H19" s="1190"/>
      <c r="I19" s="1190"/>
      <c r="J19" s="1190"/>
      <c r="K19" s="1191"/>
      <c r="L19" s="291"/>
    </row>
    <row r="20" spans="2:14" s="47" customFormat="1" x14ac:dyDescent="0.25">
      <c r="B20" s="154"/>
      <c r="C20" s="1185">
        <v>4</v>
      </c>
      <c r="D20" s="1186"/>
      <c r="E20" s="1187"/>
      <c r="F20" s="1188"/>
      <c r="G20" s="1189"/>
      <c r="H20" s="1190"/>
      <c r="I20" s="1190"/>
      <c r="J20" s="1190"/>
      <c r="K20" s="1191"/>
      <c r="L20" s="291"/>
    </row>
    <row r="21" spans="2:14" s="47" customFormat="1" ht="54.75" customHeight="1" x14ac:dyDescent="0.25">
      <c r="B21" s="154"/>
      <c r="C21" s="1185"/>
      <c r="D21" s="1192"/>
      <c r="E21" s="1193"/>
      <c r="F21" s="1184" t="s">
        <v>478</v>
      </c>
      <c r="G21" s="1184" t="s">
        <v>479</v>
      </c>
      <c r="H21" s="1190"/>
      <c r="I21" s="1190"/>
      <c r="J21" s="1190"/>
      <c r="K21" s="1191"/>
      <c r="L21" s="291"/>
    </row>
    <row r="22" spans="2:14" s="47" customFormat="1" ht="6.75" customHeight="1" x14ac:dyDescent="0.25">
      <c r="B22" s="154"/>
      <c r="C22" s="1179"/>
      <c r="D22" s="367"/>
      <c r="E22" s="368"/>
      <c r="F22" s="771"/>
      <c r="G22" s="772"/>
      <c r="H22" s="774"/>
      <c r="I22" s="774"/>
      <c r="J22" s="775"/>
      <c r="K22" s="776"/>
      <c r="L22" s="291"/>
    </row>
    <row r="23" spans="2:14" s="47" customFormat="1" x14ac:dyDescent="0.25">
      <c r="B23" s="154"/>
      <c r="C23" s="1343"/>
      <c r="D23" s="1344"/>
      <c r="E23" s="1344"/>
      <c r="F23" s="1344"/>
      <c r="G23" s="1394" t="s">
        <v>58</v>
      </c>
      <c r="H23" s="1395">
        <f>SUM(H17:H20)</f>
        <v>0</v>
      </c>
      <c r="I23" s="1395">
        <f>SUM(I17:I20)</f>
        <v>0</v>
      </c>
      <c r="J23" s="1183"/>
      <c r="K23" s="1345"/>
      <c r="L23" s="291"/>
    </row>
    <row r="24" spans="2:14" s="47" customFormat="1" x14ac:dyDescent="0.25">
      <c r="B24" s="154"/>
      <c r="C24" s="1180"/>
      <c r="D24" s="49"/>
      <c r="E24" s="49"/>
      <c r="F24" s="49"/>
      <c r="G24" s="143"/>
      <c r="H24" s="117"/>
      <c r="I24" s="117"/>
      <c r="J24" s="117"/>
      <c r="K24" s="369" t="s">
        <v>188</v>
      </c>
      <c r="L24" s="291"/>
    </row>
    <row r="25" spans="2:14" s="47" customFormat="1" ht="12.75" x14ac:dyDescent="0.2">
      <c r="B25" s="154"/>
      <c r="C25" s="570"/>
      <c r="D25" s="44"/>
      <c r="E25" s="44"/>
      <c r="F25" s="44"/>
      <c r="G25" s="101"/>
      <c r="H25" s="44"/>
      <c r="I25" s="44"/>
      <c r="J25" s="44"/>
      <c r="K25" s="101"/>
      <c r="L25" s="291"/>
    </row>
    <row r="26" spans="2:14" s="47" customFormat="1" ht="15" customHeight="1" x14ac:dyDescent="0.25">
      <c r="B26" s="154"/>
      <c r="C26" s="570"/>
      <c r="D26" s="2554"/>
      <c r="E26" s="2554"/>
      <c r="F26" s="51"/>
      <c r="G26" s="2623"/>
      <c r="H26" s="2623"/>
      <c r="I26" s="573"/>
      <c r="J26" s="2554"/>
      <c r="K26" s="2554"/>
      <c r="L26" s="291"/>
    </row>
    <row r="27" spans="2:14" s="47" customFormat="1" ht="15" customHeight="1" x14ac:dyDescent="0.25">
      <c r="B27" s="154"/>
      <c r="C27" s="570"/>
      <c r="D27" s="2556" t="str">
        <f>'Datos Generales'!C16</f>
        <v>Preparado por</v>
      </c>
      <c r="E27" s="2556"/>
      <c r="F27" s="51"/>
      <c r="G27" s="2622" t="str">
        <f>'Datos Generales'!D16</f>
        <v>Revisado por</v>
      </c>
      <c r="H27" s="2622"/>
      <c r="I27" s="292"/>
      <c r="J27" s="2555" t="str">
        <f>'Datos Generales'!E16</f>
        <v>Autorizado por</v>
      </c>
      <c r="K27" s="2555"/>
      <c r="L27" s="291"/>
    </row>
    <row r="28" spans="2:14" s="47" customFormat="1" ht="24" customHeight="1" x14ac:dyDescent="0.25">
      <c r="B28" s="154"/>
      <c r="C28" s="570"/>
      <c r="D28" s="2554"/>
      <c r="E28" s="2554"/>
      <c r="F28" s="51"/>
      <c r="G28" s="2623"/>
      <c r="H28" s="2623"/>
      <c r="I28" s="573"/>
      <c r="J28" s="2554"/>
      <c r="K28" s="2554"/>
      <c r="L28" s="291"/>
    </row>
    <row r="29" spans="2:14" s="47" customFormat="1" ht="15" customHeight="1" x14ac:dyDescent="0.25">
      <c r="B29" s="154"/>
      <c r="C29" s="570"/>
      <c r="D29" s="2556" t="str">
        <f>'Datos Generales'!C17</f>
        <v>Puesto que ocupa</v>
      </c>
      <c r="E29" s="2556"/>
      <c r="F29" s="51"/>
      <c r="G29" s="2622" t="str">
        <f>'Datos Generales'!D17</f>
        <v>Puesto que ocupa</v>
      </c>
      <c r="H29" s="2622"/>
      <c r="J29" s="2555" t="str">
        <f>'Datos Generales'!E17</f>
        <v>Puesto que ocupa</v>
      </c>
      <c r="K29" s="2555"/>
      <c r="L29" s="291"/>
    </row>
    <row r="30" spans="2:14" s="47" customFormat="1" ht="21" customHeight="1" x14ac:dyDescent="0.25">
      <c r="B30" s="154"/>
      <c r="C30" s="570"/>
      <c r="D30" s="2621"/>
      <c r="E30" s="2621"/>
      <c r="F30" s="51"/>
      <c r="G30" s="2621"/>
      <c r="H30" s="2621"/>
      <c r="I30" s="406"/>
      <c r="J30" s="2621"/>
      <c r="K30" s="2621"/>
      <c r="L30" s="291"/>
    </row>
    <row r="31" spans="2:14" s="47" customFormat="1" ht="15" customHeight="1" x14ac:dyDescent="0.25">
      <c r="B31" s="154"/>
      <c r="C31" s="570"/>
      <c r="D31" s="2556" t="s">
        <v>287</v>
      </c>
      <c r="E31" s="2556"/>
      <c r="F31" s="51"/>
      <c r="G31" s="2622" t="s">
        <v>288</v>
      </c>
      <c r="H31" s="2622"/>
      <c r="J31" s="2555" t="s">
        <v>300</v>
      </c>
      <c r="K31" s="2555"/>
      <c r="L31" s="291"/>
    </row>
    <row r="32" spans="2:14" x14ac:dyDescent="0.25">
      <c r="B32" s="173"/>
      <c r="C32" s="614"/>
      <c r="D32" s="370"/>
      <c r="E32" s="41"/>
      <c r="F32" s="370"/>
      <c r="G32" s="371"/>
      <c r="H32" s="370"/>
      <c r="I32" s="370"/>
      <c r="J32" s="370"/>
      <c r="K32" s="371"/>
      <c r="L32" s="175"/>
    </row>
    <row r="33" spans="3:11" x14ac:dyDescent="0.25">
      <c r="C33" s="2"/>
      <c r="D33" s="47"/>
      <c r="E33" s="47"/>
      <c r="F33" s="47"/>
      <c r="G33" s="59"/>
      <c r="H33" s="47"/>
      <c r="I33" s="47"/>
      <c r="J33" s="47"/>
      <c r="K33" s="59"/>
    </row>
    <row r="36" spans="3:11" customFormat="1" x14ac:dyDescent="0.25">
      <c r="C36" s="1181"/>
    </row>
    <row r="37" spans="3:11" customFormat="1" x14ac:dyDescent="0.25">
      <c r="C37" s="1181"/>
    </row>
    <row r="38" spans="3:11" customFormat="1" x14ac:dyDescent="0.25">
      <c r="C38" s="1181"/>
    </row>
    <row r="39" spans="3:11" customFormat="1" x14ac:dyDescent="0.25">
      <c r="C39" s="1181"/>
    </row>
    <row r="40" spans="3:11" customFormat="1" x14ac:dyDescent="0.25">
      <c r="C40" s="1181"/>
    </row>
    <row r="41" spans="3:11" customFormat="1" x14ac:dyDescent="0.25">
      <c r="C41" s="1181"/>
    </row>
    <row r="42" spans="3:11" customFormat="1" x14ac:dyDescent="0.25">
      <c r="C42" s="1181"/>
    </row>
    <row r="43" spans="3:11" customFormat="1" x14ac:dyDescent="0.25">
      <c r="C43" s="1181"/>
    </row>
    <row r="44" spans="3:11" customFormat="1" x14ac:dyDescent="0.25">
      <c r="C44" s="1181"/>
    </row>
    <row r="45" spans="3:11" customFormat="1" x14ac:dyDescent="0.25">
      <c r="C45" s="1181"/>
    </row>
    <row r="46" spans="3:11" customFormat="1" x14ac:dyDescent="0.25">
      <c r="C46" s="1181"/>
    </row>
    <row r="47" spans="3:11" customFormat="1" x14ac:dyDescent="0.25">
      <c r="C47" s="1181"/>
    </row>
    <row r="48" spans="3:11" customFormat="1" x14ac:dyDescent="0.25">
      <c r="C48" s="1181"/>
    </row>
    <row r="49" spans="3:6" customFormat="1" x14ac:dyDescent="0.25">
      <c r="C49" s="1181"/>
    </row>
    <row r="50" spans="3:6" customFormat="1" x14ac:dyDescent="0.25">
      <c r="C50" s="1181"/>
    </row>
    <row r="51" spans="3:6" x14ac:dyDescent="0.25">
      <c r="C51" s="606"/>
      <c r="D51" s="248"/>
      <c r="E51"/>
      <c r="F51"/>
    </row>
    <row r="52" spans="3:6" x14ac:dyDescent="0.25">
      <c r="C52" s="606"/>
      <c r="D52" s="248"/>
      <c r="E52"/>
      <c r="F52"/>
    </row>
    <row r="53" spans="3:6" x14ac:dyDescent="0.25">
      <c r="C53" s="606"/>
      <c r="D53" s="248"/>
      <c r="E53"/>
      <c r="F53"/>
    </row>
    <row r="54" spans="3:6" x14ac:dyDescent="0.25">
      <c r="C54" s="606"/>
      <c r="D54" s="248"/>
      <c r="E54"/>
      <c r="F54"/>
    </row>
    <row r="55" spans="3:6" x14ac:dyDescent="0.25">
      <c r="C55" s="606"/>
      <c r="D55" s="248"/>
      <c r="E55"/>
      <c r="F55"/>
    </row>
    <row r="56" spans="3:6" x14ac:dyDescent="0.25">
      <c r="C56" s="606"/>
      <c r="D56" s="248"/>
      <c r="E56"/>
      <c r="F56"/>
    </row>
  </sheetData>
  <sheetProtection formatColumns="0" insertRows="0"/>
  <mergeCells count="26">
    <mergeCell ref="D31:E31"/>
    <mergeCell ref="G31:H31"/>
    <mergeCell ref="J31:K31"/>
    <mergeCell ref="F9:G9"/>
    <mergeCell ref="E13:F13"/>
    <mergeCell ref="G13:H13"/>
    <mergeCell ref="G26:H26"/>
    <mergeCell ref="J26:K26"/>
    <mergeCell ref="G28:H28"/>
    <mergeCell ref="J28:K28"/>
    <mergeCell ref="G29:H29"/>
    <mergeCell ref="J29:K29"/>
    <mergeCell ref="D30:E30"/>
    <mergeCell ref="G27:H27"/>
    <mergeCell ref="J27:K27"/>
    <mergeCell ref="D28:E28"/>
    <mergeCell ref="G30:H30"/>
    <mergeCell ref="J30:K30"/>
    <mergeCell ref="D27:E27"/>
    <mergeCell ref="B4:L4"/>
    <mergeCell ref="B5:L5"/>
    <mergeCell ref="B7:L7"/>
    <mergeCell ref="D29:E29"/>
    <mergeCell ref="B6:L6"/>
    <mergeCell ref="B8:L8"/>
    <mergeCell ref="D26:E26"/>
  </mergeCells>
  <printOptions horizontalCentered="1"/>
  <pageMargins left="0" right="0" top="0.35433070866141736" bottom="0.35433070866141736" header="0.31496062992125984" footer="0.31496062992125984"/>
  <pageSetup paperSize="5" scale="90" orientation="landscape" r:id="rId1"/>
  <headerFooter>
    <oddFooter>&amp;R&amp;P/&amp;N  &amp;D</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5"/>
  <sheetViews>
    <sheetView showGridLines="0" topLeftCell="A7" zoomScaleNormal="100" workbookViewId="0">
      <selection activeCell="E39" sqref="E39"/>
    </sheetView>
  </sheetViews>
  <sheetFormatPr baseColWidth="10" defaultColWidth="9.140625" defaultRowHeight="15" x14ac:dyDescent="0.25"/>
  <cols>
    <col min="1" max="1" width="3.140625" style="162" customWidth="1"/>
    <col min="2" max="2" width="2.42578125" style="162" customWidth="1"/>
    <col min="3" max="3" width="5.140625" style="123" customWidth="1"/>
    <col min="4" max="4" width="23" style="123" customWidth="1"/>
    <col min="5" max="5" width="35.140625" style="123" customWidth="1"/>
    <col min="6" max="6" width="29.7109375" style="123" customWidth="1"/>
    <col min="7" max="7" width="23.28515625" style="123" customWidth="1"/>
    <col min="8" max="8" width="25.140625" style="123" customWidth="1"/>
    <col min="9" max="9" width="2.42578125" style="123" customWidth="1"/>
    <col min="10" max="16384" width="9.140625" style="162"/>
  </cols>
  <sheetData>
    <row r="2" spans="2:9" x14ac:dyDescent="0.25">
      <c r="B2" s="361"/>
      <c r="C2" s="374"/>
      <c r="D2" s="374"/>
      <c r="E2" s="374"/>
      <c r="F2" s="374"/>
      <c r="G2" s="374"/>
      <c r="H2" s="374"/>
      <c r="I2" s="375"/>
    </row>
    <row r="3" spans="2:9" x14ac:dyDescent="0.25">
      <c r="B3" s="241"/>
      <c r="C3" s="124"/>
      <c r="D3" s="118"/>
      <c r="E3" s="118"/>
      <c r="F3" s="118"/>
      <c r="G3" s="118"/>
      <c r="H3" s="118"/>
      <c r="I3" s="376"/>
    </row>
    <row r="4" spans="2:9" x14ac:dyDescent="0.25">
      <c r="B4" s="241"/>
      <c r="C4" s="124"/>
      <c r="D4" s="118"/>
      <c r="E4" s="118"/>
      <c r="F4" s="118"/>
      <c r="G4" s="118"/>
      <c r="H4" s="118"/>
      <c r="I4" s="376"/>
    </row>
    <row r="5" spans="2:9" x14ac:dyDescent="0.25">
      <c r="B5" s="241"/>
      <c r="C5" s="124"/>
      <c r="D5" s="118"/>
      <c r="E5" s="118"/>
      <c r="F5" s="118"/>
      <c r="G5" s="118"/>
      <c r="H5" s="118"/>
      <c r="I5" s="376"/>
    </row>
    <row r="6" spans="2:9" ht="18.75" x14ac:dyDescent="0.3">
      <c r="B6" s="3022" t="s">
        <v>27</v>
      </c>
      <c r="C6" s="3023"/>
      <c r="D6" s="3023"/>
      <c r="E6" s="3023"/>
      <c r="F6" s="3023"/>
      <c r="G6" s="3023"/>
      <c r="H6" s="3023"/>
      <c r="I6" s="3024"/>
    </row>
    <row r="7" spans="2:9" ht="15.75" x14ac:dyDescent="0.25">
      <c r="B7" s="3025" t="s">
        <v>458</v>
      </c>
      <c r="C7" s="3026"/>
      <c r="D7" s="3026"/>
      <c r="E7" s="3026"/>
      <c r="F7" s="3026"/>
      <c r="G7" s="3026"/>
      <c r="H7" s="3026"/>
      <c r="I7" s="3027"/>
    </row>
    <row r="8" spans="2:9" ht="15.75" x14ac:dyDescent="0.25">
      <c r="B8" s="3031" t="s">
        <v>157</v>
      </c>
      <c r="C8" s="3032"/>
      <c r="D8" s="3032"/>
      <c r="E8" s="3032"/>
      <c r="F8" s="3032"/>
      <c r="G8" s="3032"/>
      <c r="H8" s="3032"/>
      <c r="I8" s="3033"/>
    </row>
    <row r="9" spans="2:9" ht="9" customHeight="1" x14ac:dyDescent="0.25">
      <c r="B9" s="505"/>
      <c r="C9" s="506"/>
      <c r="D9" s="506"/>
      <c r="E9" s="506"/>
      <c r="F9" s="506"/>
      <c r="G9" s="506"/>
      <c r="H9" s="506"/>
      <c r="I9" s="507"/>
    </row>
    <row r="10" spans="2:9" ht="9.75" customHeight="1" x14ac:dyDescent="0.25">
      <c r="B10" s="241"/>
      <c r="C10" s="124"/>
      <c r="D10" s="377"/>
      <c r="E10" s="119"/>
      <c r="F10" s="119"/>
      <c r="G10" s="119"/>
      <c r="H10" s="119"/>
      <c r="I10" s="376"/>
    </row>
    <row r="11" spans="2:9" ht="15.75" x14ac:dyDescent="0.25">
      <c r="B11" s="241"/>
      <c r="C11" s="124"/>
      <c r="D11" s="1042" t="s">
        <v>252</v>
      </c>
      <c r="E11" s="1198">
        <f>'Datos Generales'!C6</f>
        <v>45291</v>
      </c>
      <c r="F11" s="1042" t="s">
        <v>32</v>
      </c>
      <c r="G11" s="3034" t="str">
        <f>'Datos Generales'!C7</f>
        <v>DIGESETT</v>
      </c>
      <c r="H11" s="3035"/>
      <c r="I11" s="376"/>
    </row>
    <row r="12" spans="2:9" ht="15.75" x14ac:dyDescent="0.25">
      <c r="B12" s="241"/>
      <c r="C12" s="124"/>
      <c r="D12" s="1042" t="s">
        <v>16</v>
      </c>
      <c r="E12" s="1204" t="str">
        <f>+'Datos Generales'!C8</f>
        <v>0202</v>
      </c>
      <c r="F12" s="1042" t="s">
        <v>28</v>
      </c>
      <c r="G12" s="1204" t="str">
        <f>+'Datos Generales'!C9</f>
        <v>02</v>
      </c>
      <c r="H12" s="1205"/>
      <c r="I12" s="376"/>
    </row>
    <row r="13" spans="2:9" ht="15.75" x14ac:dyDescent="0.25">
      <c r="B13" s="241"/>
      <c r="C13" s="124"/>
      <c r="D13" s="1042" t="s">
        <v>20</v>
      </c>
      <c r="E13" s="1204" t="str">
        <f>+'Datos Generales'!C10</f>
        <v>01</v>
      </c>
      <c r="F13" s="1042" t="s">
        <v>22</v>
      </c>
      <c r="G13" s="1204" t="str">
        <f>+'Datos Generales'!C11</f>
        <v>0005</v>
      </c>
      <c r="H13" s="1205"/>
      <c r="I13" s="376"/>
    </row>
    <row r="14" spans="2:9" ht="15.75" x14ac:dyDescent="0.25">
      <c r="B14" s="241"/>
      <c r="C14" s="124"/>
      <c r="D14" s="162"/>
      <c r="E14" s="162"/>
      <c r="F14" s="372"/>
      <c r="G14" s="373"/>
      <c r="H14" s="119"/>
      <c r="I14" s="376"/>
    </row>
    <row r="15" spans="2:9" ht="15.75" x14ac:dyDescent="0.25">
      <c r="B15" s="241"/>
      <c r="C15" s="124"/>
      <c r="D15" s="138"/>
      <c r="E15" s="120"/>
      <c r="F15" s="120"/>
      <c r="G15" s="121"/>
      <c r="H15" s="122"/>
      <c r="I15" s="376"/>
    </row>
    <row r="16" spans="2:9" ht="18.75" customHeight="1" x14ac:dyDescent="0.25">
      <c r="B16" s="241"/>
      <c r="C16" s="3028" t="s">
        <v>465</v>
      </c>
      <c r="D16" s="3029"/>
      <c r="E16" s="3029"/>
      <c r="F16" s="3029"/>
      <c r="G16" s="3029"/>
      <c r="H16" s="3030"/>
      <c r="I16" s="376"/>
    </row>
    <row r="17" spans="2:9" ht="42.75" x14ac:dyDescent="0.25">
      <c r="B17" s="241"/>
      <c r="C17" s="1199" t="s">
        <v>103</v>
      </c>
      <c r="D17" s="1199" t="s">
        <v>29</v>
      </c>
      <c r="E17" s="1200" t="s">
        <v>210</v>
      </c>
      <c r="F17" s="1200" t="s">
        <v>446</v>
      </c>
      <c r="G17" s="807" t="s">
        <v>211</v>
      </c>
      <c r="H17" s="807" t="s">
        <v>212</v>
      </c>
      <c r="I17" s="378"/>
    </row>
    <row r="18" spans="2:9" x14ac:dyDescent="0.25">
      <c r="B18" s="241"/>
      <c r="C18" s="379">
        <v>1</v>
      </c>
      <c r="D18" s="1206"/>
      <c r="E18" s="380"/>
      <c r="F18" s="381"/>
      <c r="G18" s="1202"/>
      <c r="H18" s="1201"/>
      <c r="I18" s="376"/>
    </row>
    <row r="19" spans="2:9" x14ac:dyDescent="0.25">
      <c r="B19" s="241"/>
      <c r="C19" s="386">
        <f>C18+1</f>
        <v>2</v>
      </c>
      <c r="D19" s="1206"/>
      <c r="E19" s="380"/>
      <c r="F19" s="381"/>
      <c r="G19" s="1202"/>
      <c r="H19" s="1201"/>
      <c r="I19" s="376"/>
    </row>
    <row r="20" spans="2:9" x14ac:dyDescent="0.25">
      <c r="B20" s="241"/>
      <c r="C20" s="386">
        <f t="shared" ref="C20:C33" si="0">C19+1</f>
        <v>3</v>
      </c>
      <c r="D20" s="1206"/>
      <c r="E20" s="380"/>
      <c r="F20" s="381"/>
      <c r="G20" s="1202"/>
      <c r="H20" s="1201"/>
      <c r="I20" s="376"/>
    </row>
    <row r="21" spans="2:9" x14ac:dyDescent="0.25">
      <c r="B21" s="241"/>
      <c r="C21" s="386">
        <f t="shared" si="0"/>
        <v>4</v>
      </c>
      <c r="D21" s="1206"/>
      <c r="E21" s="380"/>
      <c r="F21" s="381"/>
      <c r="G21" s="1202"/>
      <c r="H21" s="1201"/>
      <c r="I21" s="376"/>
    </row>
    <row r="22" spans="2:9" x14ac:dyDescent="0.25">
      <c r="B22" s="241"/>
      <c r="C22" s="386">
        <f t="shared" si="0"/>
        <v>5</v>
      </c>
      <c r="D22" s="1206"/>
      <c r="E22" s="380"/>
      <c r="F22" s="381"/>
      <c r="G22" s="1202"/>
      <c r="H22" s="1201"/>
      <c r="I22" s="376"/>
    </row>
    <row r="23" spans="2:9" x14ac:dyDescent="0.25">
      <c r="B23" s="241"/>
      <c r="C23" s="386">
        <f t="shared" si="0"/>
        <v>6</v>
      </c>
      <c r="D23" s="1206"/>
      <c r="E23" s="380" t="s">
        <v>485</v>
      </c>
      <c r="F23" s="381"/>
      <c r="G23" s="1202" t="s">
        <v>485</v>
      </c>
      <c r="H23" s="1201"/>
      <c r="I23" s="376"/>
    </row>
    <row r="24" spans="2:9" x14ac:dyDescent="0.25">
      <c r="B24" s="241"/>
      <c r="C24" s="386">
        <f t="shared" si="0"/>
        <v>7</v>
      </c>
      <c r="D24" s="1206"/>
      <c r="E24" s="380"/>
      <c r="F24" s="381"/>
      <c r="G24" s="1202"/>
      <c r="H24" s="1201"/>
      <c r="I24" s="376"/>
    </row>
    <row r="25" spans="2:9" x14ac:dyDescent="0.25">
      <c r="B25" s="241"/>
      <c r="C25" s="386">
        <f t="shared" si="0"/>
        <v>8</v>
      </c>
      <c r="D25" s="1206"/>
      <c r="E25" s="380"/>
      <c r="F25" s="381"/>
      <c r="G25" s="1202"/>
      <c r="H25" s="1201"/>
      <c r="I25" s="376"/>
    </row>
    <row r="26" spans="2:9" x14ac:dyDescent="0.25">
      <c r="B26" s="241"/>
      <c r="C26" s="386">
        <f t="shared" si="0"/>
        <v>9</v>
      </c>
      <c r="D26" s="1206"/>
      <c r="E26" s="380"/>
      <c r="F26" s="381"/>
      <c r="G26" s="1202"/>
      <c r="H26" s="1201"/>
      <c r="I26" s="376"/>
    </row>
    <row r="27" spans="2:9" x14ac:dyDescent="0.25">
      <c r="B27" s="241"/>
      <c r="C27" s="386">
        <f t="shared" si="0"/>
        <v>10</v>
      </c>
      <c r="D27" s="1206"/>
      <c r="E27" s="380"/>
      <c r="F27" s="381"/>
      <c r="G27" s="1202"/>
      <c r="H27" s="1201"/>
      <c r="I27" s="376"/>
    </row>
    <row r="28" spans="2:9" x14ac:dyDescent="0.25">
      <c r="B28" s="241"/>
      <c r="C28" s="386">
        <f t="shared" si="0"/>
        <v>11</v>
      </c>
      <c r="D28" s="1206"/>
      <c r="E28" s="380"/>
      <c r="F28" s="381"/>
      <c r="G28" s="1202"/>
      <c r="H28" s="1201"/>
      <c r="I28" s="376"/>
    </row>
    <row r="29" spans="2:9" x14ac:dyDescent="0.25">
      <c r="B29" s="241"/>
      <c r="C29" s="386">
        <f t="shared" si="0"/>
        <v>12</v>
      </c>
      <c r="D29" s="1206"/>
      <c r="E29" s="380"/>
      <c r="F29" s="381"/>
      <c r="G29" s="1202"/>
      <c r="H29" s="1201"/>
      <c r="I29" s="376"/>
    </row>
    <row r="30" spans="2:9" x14ac:dyDescent="0.25">
      <c r="B30" s="241"/>
      <c r="C30" s="386">
        <f t="shared" si="0"/>
        <v>13</v>
      </c>
      <c r="D30" s="1206"/>
      <c r="E30" s="380"/>
      <c r="F30" s="381"/>
      <c r="G30" s="1202"/>
      <c r="H30" s="1201"/>
      <c r="I30" s="376"/>
    </row>
    <row r="31" spans="2:9" x14ac:dyDescent="0.25">
      <c r="B31" s="241"/>
      <c r="C31" s="386">
        <f t="shared" si="0"/>
        <v>14</v>
      </c>
      <c r="D31" s="1206"/>
      <c r="E31" s="380"/>
      <c r="F31" s="381"/>
      <c r="G31" s="1202"/>
      <c r="H31" s="1201"/>
      <c r="I31" s="376"/>
    </row>
    <row r="32" spans="2:9" x14ac:dyDescent="0.25">
      <c r="B32" s="241"/>
      <c r="C32" s="386">
        <f>C31+1</f>
        <v>15</v>
      </c>
      <c r="D32" s="1206"/>
      <c r="E32" s="380"/>
      <c r="F32" s="381"/>
      <c r="G32" s="1202"/>
      <c r="H32" s="1201"/>
      <c r="I32" s="376"/>
    </row>
    <row r="33" spans="2:9" x14ac:dyDescent="0.25">
      <c r="B33" s="241"/>
      <c r="C33" s="386">
        <f t="shared" si="0"/>
        <v>16</v>
      </c>
      <c r="D33" s="1206"/>
      <c r="E33" s="380"/>
      <c r="F33" s="381"/>
      <c r="G33" s="1202"/>
      <c r="H33" s="1201"/>
      <c r="I33" s="376"/>
    </row>
    <row r="34" spans="2:9" x14ac:dyDescent="0.25">
      <c r="B34" s="241"/>
      <c r="C34" s="3019" t="s">
        <v>567</v>
      </c>
      <c r="D34" s="3020"/>
      <c r="E34" s="3020"/>
      <c r="F34" s="3021"/>
      <c r="G34" s="1194">
        <f>SUM(G18:G33)</f>
        <v>0</v>
      </c>
      <c r="H34" s="1194"/>
      <c r="I34" s="376"/>
    </row>
    <row r="35" spans="2:9" ht="12" customHeight="1" x14ac:dyDescent="0.25">
      <c r="B35" s="241"/>
      <c r="C35" s="124"/>
      <c r="D35" s="377"/>
      <c r="E35" s="377"/>
      <c r="F35" s="377"/>
      <c r="G35" s="377"/>
      <c r="H35" s="369" t="s">
        <v>213</v>
      </c>
      <c r="I35" s="376"/>
    </row>
    <row r="36" spans="2:9" x14ac:dyDescent="0.25">
      <c r="B36" s="241"/>
      <c r="C36" s="124"/>
      <c r="D36" s="377"/>
      <c r="E36" s="377"/>
      <c r="F36" s="377"/>
      <c r="G36" s="377"/>
      <c r="H36" s="369"/>
      <c r="I36" s="376"/>
    </row>
    <row r="37" spans="2:9" x14ac:dyDescent="0.25">
      <c r="B37" s="241"/>
      <c r="C37" s="139"/>
      <c r="D37" s="1055" t="s">
        <v>506</v>
      </c>
      <c r="E37" s="1195"/>
      <c r="F37" s="1320" t="s">
        <v>510</v>
      </c>
      <c r="G37" s="1196"/>
      <c r="H37" s="1203" t="s">
        <v>521</v>
      </c>
      <c r="I37" s="382"/>
    </row>
    <row r="38" spans="2:9" x14ac:dyDescent="0.25">
      <c r="B38" s="241"/>
      <c r="C38" s="139"/>
      <c r="D38" s="555" t="str">
        <f>'Datos Generales'!C16</f>
        <v>Preparado por</v>
      </c>
      <c r="E38" s="524"/>
      <c r="F38" s="556" t="str">
        <f>'Datos Generales'!D16</f>
        <v>Revisado por</v>
      </c>
      <c r="H38" s="556" t="str">
        <f>'Datos Generales'!E16</f>
        <v>Autorizado por</v>
      </c>
      <c r="I38" s="382"/>
    </row>
    <row r="39" spans="2:9" ht="20.25" customHeight="1" x14ac:dyDescent="0.25">
      <c r="B39" s="241"/>
      <c r="C39" s="139"/>
      <c r="D39" s="1055" t="s">
        <v>496</v>
      </c>
      <c r="E39" s="1195"/>
      <c r="F39" s="1203" t="s">
        <v>488</v>
      </c>
      <c r="G39" s="1197"/>
      <c r="H39" s="1203" t="s">
        <v>507</v>
      </c>
      <c r="I39" s="382"/>
    </row>
    <row r="40" spans="2:9" x14ac:dyDescent="0.25">
      <c r="B40" s="241"/>
      <c r="C40" s="139"/>
      <c r="D40" s="555" t="str">
        <f>'Datos Generales'!C17</f>
        <v>Puesto que ocupa</v>
      </c>
      <c r="E40" s="524"/>
      <c r="F40" s="556" t="str">
        <f>'Datos Generales'!D17</f>
        <v>Puesto que ocupa</v>
      </c>
      <c r="H40" s="556" t="str">
        <f>'Datos Generales'!E17</f>
        <v>Puesto que ocupa</v>
      </c>
      <c r="I40" s="382"/>
    </row>
    <row r="41" spans="2:9" ht="21" customHeight="1" x14ac:dyDescent="0.25">
      <c r="B41" s="241"/>
      <c r="C41" s="139"/>
      <c r="D41" s="1054">
        <v>45294</v>
      </c>
      <c r="E41" s="265"/>
      <c r="F41" s="1054">
        <v>45294</v>
      </c>
      <c r="G41" s="1197"/>
      <c r="H41" s="1054">
        <v>45303</v>
      </c>
      <c r="I41" s="382"/>
    </row>
    <row r="42" spans="2:9" x14ac:dyDescent="0.25">
      <c r="B42" s="241"/>
      <c r="C42" s="139"/>
      <c r="D42" s="555" t="s">
        <v>287</v>
      </c>
      <c r="E42" s="524"/>
      <c r="F42" s="556" t="s">
        <v>288</v>
      </c>
      <c r="H42" s="556" t="s">
        <v>300</v>
      </c>
      <c r="I42" s="382"/>
    </row>
    <row r="43" spans="2:9" ht="20.25" customHeight="1" x14ac:dyDescent="0.25">
      <c r="B43" s="173"/>
      <c r="C43" s="383"/>
      <c r="D43" s="174"/>
      <c r="E43" s="174"/>
      <c r="F43" s="383"/>
      <c r="G43" s="3018"/>
      <c r="H43" s="3018"/>
      <c r="I43" s="384"/>
    </row>
    <row r="44" spans="2:9" x14ac:dyDescent="0.25">
      <c r="C44" s="136"/>
      <c r="D44" s="136"/>
      <c r="E44" s="136"/>
      <c r="F44" s="136"/>
      <c r="G44" s="136"/>
      <c r="H44" s="136"/>
      <c r="I44" s="136"/>
    </row>
    <row r="45" spans="2:9" x14ac:dyDescent="0.25">
      <c r="C45" s="136"/>
      <c r="D45" s="136"/>
      <c r="E45" s="136"/>
      <c r="F45" s="136"/>
      <c r="G45" s="136"/>
      <c r="H45" s="136"/>
      <c r="I45" s="136"/>
    </row>
  </sheetData>
  <sheetProtection formatColumns="0" insertRows="0"/>
  <mergeCells count="7">
    <mergeCell ref="G43:H43"/>
    <mergeCell ref="C34:F34"/>
    <mergeCell ref="B6:I6"/>
    <mergeCell ref="B7:I7"/>
    <mergeCell ref="C16:H16"/>
    <mergeCell ref="B8:I8"/>
    <mergeCell ref="G11:H11"/>
  </mergeCells>
  <printOptions horizontalCentered="1"/>
  <pageMargins left="0" right="0" top="0.31496062992125984" bottom="0.31496062992125984" header="0.19685039370078741" footer="0"/>
  <pageSetup scale="85" orientation="landscape" r:id="rId1"/>
  <headerFooter alignWithMargins="0">
    <oddFooter xml:space="preserve">&amp;R&amp;P/&amp;N  &amp;D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54"/>
  <sheetViews>
    <sheetView showGridLines="0" topLeftCell="A31" zoomScaleNormal="100" zoomScaleSheetLayoutView="100" workbookViewId="0">
      <selection activeCell="N31" sqref="N31"/>
    </sheetView>
  </sheetViews>
  <sheetFormatPr baseColWidth="10" defaultColWidth="11.5703125" defaultRowHeight="15" x14ac:dyDescent="0.25"/>
  <cols>
    <col min="1" max="2" width="2" style="194" customWidth="1"/>
    <col min="3" max="3" width="1.7109375" style="194" customWidth="1"/>
    <col min="4" max="4" width="23.7109375" style="198" customWidth="1"/>
    <col min="5" max="5" width="12.85546875" style="198" customWidth="1"/>
    <col min="6" max="6" width="15.42578125" style="198" customWidth="1"/>
    <col min="7" max="7" width="16.28515625" style="198" customWidth="1"/>
    <col min="8" max="8" width="11.5703125" style="198" customWidth="1"/>
    <col min="9" max="9" width="11.7109375" style="198" customWidth="1"/>
    <col min="10" max="10" width="13.140625" style="198" customWidth="1"/>
    <col min="11" max="11" width="1.7109375" style="162" customWidth="1"/>
    <col min="12" max="12" width="11.5703125" style="162"/>
    <col min="13" max="13" width="0" style="162" hidden="1" customWidth="1"/>
    <col min="14" max="234" width="11.5703125" style="162"/>
    <col min="235" max="235" width="2" style="162" customWidth="1"/>
    <col min="236" max="236" width="11.42578125" style="162" customWidth="1"/>
    <col min="237" max="237" width="16.28515625" style="162" customWidth="1"/>
    <col min="238" max="238" width="17.5703125" style="162" customWidth="1"/>
    <col min="239" max="239" width="11.5703125" style="162" customWidth="1"/>
    <col min="240" max="240" width="4.5703125" style="162" bestFit="1" customWidth="1"/>
    <col min="241" max="241" width="11" style="162" bestFit="1" customWidth="1"/>
    <col min="242" max="242" width="6.42578125" style="162" customWidth="1"/>
    <col min="243" max="243" width="10" style="162" customWidth="1"/>
    <col min="244" max="244" width="9.85546875" style="162" customWidth="1"/>
    <col min="245" max="245" width="9" style="162" customWidth="1"/>
    <col min="246" max="246" width="3" style="162" bestFit="1" customWidth="1"/>
    <col min="247" max="247" width="9.5703125" style="162" bestFit="1" customWidth="1"/>
    <col min="248" max="248" width="2.5703125" style="162" bestFit="1" customWidth="1"/>
    <col min="249" max="249" width="3" style="162" bestFit="1" customWidth="1"/>
    <col min="250" max="250" width="5.140625" style="162" bestFit="1" customWidth="1"/>
    <col min="251" max="251" width="11.5703125" style="162"/>
    <col min="252" max="252" width="3" style="162" bestFit="1" customWidth="1"/>
    <col min="253" max="253" width="5.140625" style="162" bestFit="1" customWidth="1"/>
    <col min="254" max="490" width="11.5703125" style="162"/>
    <col min="491" max="491" width="2" style="162" customWidth="1"/>
    <col min="492" max="492" width="11.42578125" style="162" customWidth="1"/>
    <col min="493" max="493" width="16.28515625" style="162" customWidth="1"/>
    <col min="494" max="494" width="17.5703125" style="162" customWidth="1"/>
    <col min="495" max="495" width="11.5703125" style="162" customWidth="1"/>
    <col min="496" max="496" width="4.5703125" style="162" bestFit="1" customWidth="1"/>
    <col min="497" max="497" width="11" style="162" bestFit="1" customWidth="1"/>
    <col min="498" max="498" width="6.42578125" style="162" customWidth="1"/>
    <col min="499" max="499" width="10" style="162" customWidth="1"/>
    <col min="500" max="500" width="9.85546875" style="162" customWidth="1"/>
    <col min="501" max="501" width="9" style="162" customWidth="1"/>
    <col min="502" max="502" width="3" style="162" bestFit="1" customWidth="1"/>
    <col min="503" max="503" width="9.5703125" style="162" bestFit="1" customWidth="1"/>
    <col min="504" max="504" width="2.5703125" style="162" bestFit="1" customWidth="1"/>
    <col min="505" max="505" width="3" style="162" bestFit="1" customWidth="1"/>
    <col min="506" max="506" width="5.140625" style="162" bestFit="1" customWidth="1"/>
    <col min="507" max="507" width="11.5703125" style="162"/>
    <col min="508" max="508" width="3" style="162" bestFit="1" customWidth="1"/>
    <col min="509" max="509" width="5.140625" style="162" bestFit="1" customWidth="1"/>
    <col min="510" max="746" width="11.5703125" style="162"/>
    <col min="747" max="747" width="2" style="162" customWidth="1"/>
    <col min="748" max="748" width="11.42578125" style="162" customWidth="1"/>
    <col min="749" max="749" width="16.28515625" style="162" customWidth="1"/>
    <col min="750" max="750" width="17.5703125" style="162" customWidth="1"/>
    <col min="751" max="751" width="11.5703125" style="162" customWidth="1"/>
    <col min="752" max="752" width="4.5703125" style="162" bestFit="1" customWidth="1"/>
    <col min="753" max="753" width="11" style="162" bestFit="1" customWidth="1"/>
    <col min="754" max="754" width="6.42578125" style="162" customWidth="1"/>
    <col min="755" max="755" width="10" style="162" customWidth="1"/>
    <col min="756" max="756" width="9.85546875" style="162" customWidth="1"/>
    <col min="757" max="757" width="9" style="162" customWidth="1"/>
    <col min="758" max="758" width="3" style="162" bestFit="1" customWidth="1"/>
    <col min="759" max="759" width="9.5703125" style="162" bestFit="1" customWidth="1"/>
    <col min="760" max="760" width="2.5703125" style="162" bestFit="1" customWidth="1"/>
    <col min="761" max="761" width="3" style="162" bestFit="1" customWidth="1"/>
    <col min="762" max="762" width="5.140625" style="162" bestFit="1" customWidth="1"/>
    <col min="763" max="763" width="11.5703125" style="162"/>
    <col min="764" max="764" width="3" style="162" bestFit="1" customWidth="1"/>
    <col min="765" max="765" width="5.140625" style="162" bestFit="1" customWidth="1"/>
    <col min="766" max="1002" width="11.5703125" style="162"/>
    <col min="1003" max="1003" width="2" style="162" customWidth="1"/>
    <col min="1004" max="1004" width="11.42578125" style="162" customWidth="1"/>
    <col min="1005" max="1005" width="16.28515625" style="162" customWidth="1"/>
    <col min="1006" max="1006" width="17.5703125" style="162" customWidth="1"/>
    <col min="1007" max="1007" width="11.5703125" style="162" customWidth="1"/>
    <col min="1008" max="1008" width="4.5703125" style="162" bestFit="1" customWidth="1"/>
    <col min="1009" max="1009" width="11" style="162" bestFit="1" customWidth="1"/>
    <col min="1010" max="1010" width="6.42578125" style="162" customWidth="1"/>
    <col min="1011" max="1011" width="10" style="162" customWidth="1"/>
    <col min="1012" max="1012" width="9.85546875" style="162" customWidth="1"/>
    <col min="1013" max="1013" width="9" style="162" customWidth="1"/>
    <col min="1014" max="1014" width="3" style="162" bestFit="1" customWidth="1"/>
    <col min="1015" max="1015" width="9.5703125" style="162" bestFit="1" customWidth="1"/>
    <col min="1016" max="1016" width="2.5703125" style="162" bestFit="1" customWidth="1"/>
    <col min="1017" max="1017" width="3" style="162" bestFit="1" customWidth="1"/>
    <col min="1018" max="1018" width="5.140625" style="162" bestFit="1" customWidth="1"/>
    <col min="1019" max="1019" width="11.5703125" style="162"/>
    <col min="1020" max="1020" width="3" style="162" bestFit="1" customWidth="1"/>
    <col min="1021" max="1021" width="5.140625" style="162" bestFit="1" customWidth="1"/>
    <col min="1022" max="1258" width="11.5703125" style="162"/>
    <col min="1259" max="1259" width="2" style="162" customWidth="1"/>
    <col min="1260" max="1260" width="11.42578125" style="162" customWidth="1"/>
    <col min="1261" max="1261" width="16.28515625" style="162" customWidth="1"/>
    <col min="1262" max="1262" width="17.5703125" style="162" customWidth="1"/>
    <col min="1263" max="1263" width="11.5703125" style="162" customWidth="1"/>
    <col min="1264" max="1264" width="4.5703125" style="162" bestFit="1" customWidth="1"/>
    <col min="1265" max="1265" width="11" style="162" bestFit="1" customWidth="1"/>
    <col min="1266" max="1266" width="6.42578125" style="162" customWidth="1"/>
    <col min="1267" max="1267" width="10" style="162" customWidth="1"/>
    <col min="1268" max="1268" width="9.85546875" style="162" customWidth="1"/>
    <col min="1269" max="1269" width="9" style="162" customWidth="1"/>
    <col min="1270" max="1270" width="3" style="162" bestFit="1" customWidth="1"/>
    <col min="1271" max="1271" width="9.5703125" style="162" bestFit="1" customWidth="1"/>
    <col min="1272" max="1272" width="2.5703125" style="162" bestFit="1" customWidth="1"/>
    <col min="1273" max="1273" width="3" style="162" bestFit="1" customWidth="1"/>
    <col min="1274" max="1274" width="5.140625" style="162" bestFit="1" customWidth="1"/>
    <col min="1275" max="1275" width="11.5703125" style="162"/>
    <col min="1276" max="1276" width="3" style="162" bestFit="1" customWidth="1"/>
    <col min="1277" max="1277" width="5.140625" style="162" bestFit="1" customWidth="1"/>
    <col min="1278" max="1514" width="11.5703125" style="162"/>
    <col min="1515" max="1515" width="2" style="162" customWidth="1"/>
    <col min="1516" max="1516" width="11.42578125" style="162" customWidth="1"/>
    <col min="1517" max="1517" width="16.28515625" style="162" customWidth="1"/>
    <col min="1518" max="1518" width="17.5703125" style="162" customWidth="1"/>
    <col min="1519" max="1519" width="11.5703125" style="162" customWidth="1"/>
    <col min="1520" max="1520" width="4.5703125" style="162" bestFit="1" customWidth="1"/>
    <col min="1521" max="1521" width="11" style="162" bestFit="1" customWidth="1"/>
    <col min="1522" max="1522" width="6.42578125" style="162" customWidth="1"/>
    <col min="1523" max="1523" width="10" style="162" customWidth="1"/>
    <col min="1524" max="1524" width="9.85546875" style="162" customWidth="1"/>
    <col min="1525" max="1525" width="9" style="162" customWidth="1"/>
    <col min="1526" max="1526" width="3" style="162" bestFit="1" customWidth="1"/>
    <col min="1527" max="1527" width="9.5703125" style="162" bestFit="1" customWidth="1"/>
    <col min="1528" max="1528" width="2.5703125" style="162" bestFit="1" customWidth="1"/>
    <col min="1529" max="1529" width="3" style="162" bestFit="1" customWidth="1"/>
    <col min="1530" max="1530" width="5.140625" style="162" bestFit="1" customWidth="1"/>
    <col min="1531" max="1531" width="11.5703125" style="162"/>
    <col min="1532" max="1532" width="3" style="162" bestFit="1" customWidth="1"/>
    <col min="1533" max="1533" width="5.140625" style="162" bestFit="1" customWidth="1"/>
    <col min="1534" max="1770" width="11.5703125" style="162"/>
    <col min="1771" max="1771" width="2" style="162" customWidth="1"/>
    <col min="1772" max="1772" width="11.42578125" style="162" customWidth="1"/>
    <col min="1773" max="1773" width="16.28515625" style="162" customWidth="1"/>
    <col min="1774" max="1774" width="17.5703125" style="162" customWidth="1"/>
    <col min="1775" max="1775" width="11.5703125" style="162" customWidth="1"/>
    <col min="1776" max="1776" width="4.5703125" style="162" bestFit="1" customWidth="1"/>
    <col min="1777" max="1777" width="11" style="162" bestFit="1" customWidth="1"/>
    <col min="1778" max="1778" width="6.42578125" style="162" customWidth="1"/>
    <col min="1779" max="1779" width="10" style="162" customWidth="1"/>
    <col min="1780" max="1780" width="9.85546875" style="162" customWidth="1"/>
    <col min="1781" max="1781" width="9" style="162" customWidth="1"/>
    <col min="1782" max="1782" width="3" style="162" bestFit="1" customWidth="1"/>
    <col min="1783" max="1783" width="9.5703125" style="162" bestFit="1" customWidth="1"/>
    <col min="1784" max="1784" width="2.5703125" style="162" bestFit="1" customWidth="1"/>
    <col min="1785" max="1785" width="3" style="162" bestFit="1" customWidth="1"/>
    <col min="1786" max="1786" width="5.140625" style="162" bestFit="1" customWidth="1"/>
    <col min="1787" max="1787" width="11.5703125" style="162"/>
    <col min="1788" max="1788" width="3" style="162" bestFit="1" customWidth="1"/>
    <col min="1789" max="1789" width="5.140625" style="162" bestFit="1" customWidth="1"/>
    <col min="1790" max="2026" width="11.5703125" style="162"/>
    <col min="2027" max="2027" width="2" style="162" customWidth="1"/>
    <col min="2028" max="2028" width="11.42578125" style="162" customWidth="1"/>
    <col min="2029" max="2029" width="16.28515625" style="162" customWidth="1"/>
    <col min="2030" max="2030" width="17.5703125" style="162" customWidth="1"/>
    <col min="2031" max="2031" width="11.5703125" style="162" customWidth="1"/>
    <col min="2032" max="2032" width="4.5703125" style="162" bestFit="1" customWidth="1"/>
    <col min="2033" max="2033" width="11" style="162" bestFit="1" customWidth="1"/>
    <col min="2034" max="2034" width="6.42578125" style="162" customWidth="1"/>
    <col min="2035" max="2035" width="10" style="162" customWidth="1"/>
    <col min="2036" max="2036" width="9.85546875" style="162" customWidth="1"/>
    <col min="2037" max="2037" width="9" style="162" customWidth="1"/>
    <col min="2038" max="2038" width="3" style="162" bestFit="1" customWidth="1"/>
    <col min="2039" max="2039" width="9.5703125" style="162" bestFit="1" customWidth="1"/>
    <col min="2040" max="2040" width="2.5703125" style="162" bestFit="1" customWidth="1"/>
    <col min="2041" max="2041" width="3" style="162" bestFit="1" customWidth="1"/>
    <col min="2042" max="2042" width="5.140625" style="162" bestFit="1" customWidth="1"/>
    <col min="2043" max="2043" width="11.5703125" style="162"/>
    <col min="2044" max="2044" width="3" style="162" bestFit="1" customWidth="1"/>
    <col min="2045" max="2045" width="5.140625" style="162" bestFit="1" customWidth="1"/>
    <col min="2046" max="2282" width="11.5703125" style="162"/>
    <col min="2283" max="2283" width="2" style="162" customWidth="1"/>
    <col min="2284" max="2284" width="11.42578125" style="162" customWidth="1"/>
    <col min="2285" max="2285" width="16.28515625" style="162" customWidth="1"/>
    <col min="2286" max="2286" width="17.5703125" style="162" customWidth="1"/>
    <col min="2287" max="2287" width="11.5703125" style="162" customWidth="1"/>
    <col min="2288" max="2288" width="4.5703125" style="162" bestFit="1" customWidth="1"/>
    <col min="2289" max="2289" width="11" style="162" bestFit="1" customWidth="1"/>
    <col min="2290" max="2290" width="6.42578125" style="162" customWidth="1"/>
    <col min="2291" max="2291" width="10" style="162" customWidth="1"/>
    <col min="2292" max="2292" width="9.85546875" style="162" customWidth="1"/>
    <col min="2293" max="2293" width="9" style="162" customWidth="1"/>
    <col min="2294" max="2294" width="3" style="162" bestFit="1" customWidth="1"/>
    <col min="2295" max="2295" width="9.5703125" style="162" bestFit="1" customWidth="1"/>
    <col min="2296" max="2296" width="2.5703125" style="162" bestFit="1" customWidth="1"/>
    <col min="2297" max="2297" width="3" style="162" bestFit="1" customWidth="1"/>
    <col min="2298" max="2298" width="5.140625" style="162" bestFit="1" customWidth="1"/>
    <col min="2299" max="2299" width="11.5703125" style="162"/>
    <col min="2300" max="2300" width="3" style="162" bestFit="1" customWidth="1"/>
    <col min="2301" max="2301" width="5.140625" style="162" bestFit="1" customWidth="1"/>
    <col min="2302" max="2538" width="11.5703125" style="162"/>
    <col min="2539" max="2539" width="2" style="162" customWidth="1"/>
    <col min="2540" max="2540" width="11.42578125" style="162" customWidth="1"/>
    <col min="2541" max="2541" width="16.28515625" style="162" customWidth="1"/>
    <col min="2542" max="2542" width="17.5703125" style="162" customWidth="1"/>
    <col min="2543" max="2543" width="11.5703125" style="162" customWidth="1"/>
    <col min="2544" max="2544" width="4.5703125" style="162" bestFit="1" customWidth="1"/>
    <col min="2545" max="2545" width="11" style="162" bestFit="1" customWidth="1"/>
    <col min="2546" max="2546" width="6.42578125" style="162" customWidth="1"/>
    <col min="2547" max="2547" width="10" style="162" customWidth="1"/>
    <col min="2548" max="2548" width="9.85546875" style="162" customWidth="1"/>
    <col min="2549" max="2549" width="9" style="162" customWidth="1"/>
    <col min="2550" max="2550" width="3" style="162" bestFit="1" customWidth="1"/>
    <col min="2551" max="2551" width="9.5703125" style="162" bestFit="1" customWidth="1"/>
    <col min="2552" max="2552" width="2.5703125" style="162" bestFit="1" customWidth="1"/>
    <col min="2553" max="2553" width="3" style="162" bestFit="1" customWidth="1"/>
    <col min="2554" max="2554" width="5.140625" style="162" bestFit="1" customWidth="1"/>
    <col min="2555" max="2555" width="11.5703125" style="162"/>
    <col min="2556" max="2556" width="3" style="162" bestFit="1" customWidth="1"/>
    <col min="2557" max="2557" width="5.140625" style="162" bestFit="1" customWidth="1"/>
    <col min="2558" max="2794" width="11.5703125" style="162"/>
    <col min="2795" max="2795" width="2" style="162" customWidth="1"/>
    <col min="2796" max="2796" width="11.42578125" style="162" customWidth="1"/>
    <col min="2797" max="2797" width="16.28515625" style="162" customWidth="1"/>
    <col min="2798" max="2798" width="17.5703125" style="162" customWidth="1"/>
    <col min="2799" max="2799" width="11.5703125" style="162" customWidth="1"/>
    <col min="2800" max="2800" width="4.5703125" style="162" bestFit="1" customWidth="1"/>
    <col min="2801" max="2801" width="11" style="162" bestFit="1" customWidth="1"/>
    <col min="2802" max="2802" width="6.42578125" style="162" customWidth="1"/>
    <col min="2803" max="2803" width="10" style="162" customWidth="1"/>
    <col min="2804" max="2804" width="9.85546875" style="162" customWidth="1"/>
    <col min="2805" max="2805" width="9" style="162" customWidth="1"/>
    <col min="2806" max="2806" width="3" style="162" bestFit="1" customWidth="1"/>
    <col min="2807" max="2807" width="9.5703125" style="162" bestFit="1" customWidth="1"/>
    <col min="2808" max="2808" width="2.5703125" style="162" bestFit="1" customWidth="1"/>
    <col min="2809" max="2809" width="3" style="162" bestFit="1" customWidth="1"/>
    <col min="2810" max="2810" width="5.140625" style="162" bestFit="1" customWidth="1"/>
    <col min="2811" max="2811" width="11.5703125" style="162"/>
    <col min="2812" max="2812" width="3" style="162" bestFit="1" customWidth="1"/>
    <col min="2813" max="2813" width="5.140625" style="162" bestFit="1" customWidth="1"/>
    <col min="2814" max="3050" width="11.5703125" style="162"/>
    <col min="3051" max="3051" width="2" style="162" customWidth="1"/>
    <col min="3052" max="3052" width="11.42578125" style="162" customWidth="1"/>
    <col min="3053" max="3053" width="16.28515625" style="162" customWidth="1"/>
    <col min="3054" max="3054" width="17.5703125" style="162" customWidth="1"/>
    <col min="3055" max="3055" width="11.5703125" style="162" customWidth="1"/>
    <col min="3056" max="3056" width="4.5703125" style="162" bestFit="1" customWidth="1"/>
    <col min="3057" max="3057" width="11" style="162" bestFit="1" customWidth="1"/>
    <col min="3058" max="3058" width="6.42578125" style="162" customWidth="1"/>
    <col min="3059" max="3059" width="10" style="162" customWidth="1"/>
    <col min="3060" max="3060" width="9.85546875" style="162" customWidth="1"/>
    <col min="3061" max="3061" width="9" style="162" customWidth="1"/>
    <col min="3062" max="3062" width="3" style="162" bestFit="1" customWidth="1"/>
    <col min="3063" max="3063" width="9.5703125" style="162" bestFit="1" customWidth="1"/>
    <col min="3064" max="3064" width="2.5703125" style="162" bestFit="1" customWidth="1"/>
    <col min="3065" max="3065" width="3" style="162" bestFit="1" customWidth="1"/>
    <col min="3066" max="3066" width="5.140625" style="162" bestFit="1" customWidth="1"/>
    <col min="3067" max="3067" width="11.5703125" style="162"/>
    <col min="3068" max="3068" width="3" style="162" bestFit="1" customWidth="1"/>
    <col min="3069" max="3069" width="5.140625" style="162" bestFit="1" customWidth="1"/>
    <col min="3070" max="3306" width="11.5703125" style="162"/>
    <col min="3307" max="3307" width="2" style="162" customWidth="1"/>
    <col min="3308" max="3308" width="11.42578125" style="162" customWidth="1"/>
    <col min="3309" max="3309" width="16.28515625" style="162" customWidth="1"/>
    <col min="3310" max="3310" width="17.5703125" style="162" customWidth="1"/>
    <col min="3311" max="3311" width="11.5703125" style="162" customWidth="1"/>
    <col min="3312" max="3312" width="4.5703125" style="162" bestFit="1" customWidth="1"/>
    <col min="3313" max="3313" width="11" style="162" bestFit="1" customWidth="1"/>
    <col min="3314" max="3314" width="6.42578125" style="162" customWidth="1"/>
    <col min="3315" max="3315" width="10" style="162" customWidth="1"/>
    <col min="3316" max="3316" width="9.85546875" style="162" customWidth="1"/>
    <col min="3317" max="3317" width="9" style="162" customWidth="1"/>
    <col min="3318" max="3318" width="3" style="162" bestFit="1" customWidth="1"/>
    <col min="3319" max="3319" width="9.5703125" style="162" bestFit="1" customWidth="1"/>
    <col min="3320" max="3320" width="2.5703125" style="162" bestFit="1" customWidth="1"/>
    <col min="3321" max="3321" width="3" style="162" bestFit="1" customWidth="1"/>
    <col min="3322" max="3322" width="5.140625" style="162" bestFit="1" customWidth="1"/>
    <col min="3323" max="3323" width="11.5703125" style="162"/>
    <col min="3324" max="3324" width="3" style="162" bestFit="1" customWidth="1"/>
    <col min="3325" max="3325" width="5.140625" style="162" bestFit="1" customWidth="1"/>
    <col min="3326" max="3562" width="11.5703125" style="162"/>
    <col min="3563" max="3563" width="2" style="162" customWidth="1"/>
    <col min="3564" max="3564" width="11.42578125" style="162" customWidth="1"/>
    <col min="3565" max="3565" width="16.28515625" style="162" customWidth="1"/>
    <col min="3566" max="3566" width="17.5703125" style="162" customWidth="1"/>
    <col min="3567" max="3567" width="11.5703125" style="162" customWidth="1"/>
    <col min="3568" max="3568" width="4.5703125" style="162" bestFit="1" customWidth="1"/>
    <col min="3569" max="3569" width="11" style="162" bestFit="1" customWidth="1"/>
    <col min="3570" max="3570" width="6.42578125" style="162" customWidth="1"/>
    <col min="3571" max="3571" width="10" style="162" customWidth="1"/>
    <col min="3572" max="3572" width="9.85546875" style="162" customWidth="1"/>
    <col min="3573" max="3573" width="9" style="162" customWidth="1"/>
    <col min="3574" max="3574" width="3" style="162" bestFit="1" customWidth="1"/>
    <col min="3575" max="3575" width="9.5703125" style="162" bestFit="1" customWidth="1"/>
    <col min="3576" max="3576" width="2.5703125" style="162" bestFit="1" customWidth="1"/>
    <col min="3577" max="3577" width="3" style="162" bestFit="1" customWidth="1"/>
    <col min="3578" max="3578" width="5.140625" style="162" bestFit="1" customWidth="1"/>
    <col min="3579" max="3579" width="11.5703125" style="162"/>
    <col min="3580" max="3580" width="3" style="162" bestFit="1" customWidth="1"/>
    <col min="3581" max="3581" width="5.140625" style="162" bestFit="1" customWidth="1"/>
    <col min="3582" max="3818" width="11.5703125" style="162"/>
    <col min="3819" max="3819" width="2" style="162" customWidth="1"/>
    <col min="3820" max="3820" width="11.42578125" style="162" customWidth="1"/>
    <col min="3821" max="3821" width="16.28515625" style="162" customWidth="1"/>
    <col min="3822" max="3822" width="17.5703125" style="162" customWidth="1"/>
    <col min="3823" max="3823" width="11.5703125" style="162" customWidth="1"/>
    <col min="3824" max="3824" width="4.5703125" style="162" bestFit="1" customWidth="1"/>
    <col min="3825" max="3825" width="11" style="162" bestFit="1" customWidth="1"/>
    <col min="3826" max="3826" width="6.42578125" style="162" customWidth="1"/>
    <col min="3827" max="3827" width="10" style="162" customWidth="1"/>
    <col min="3828" max="3828" width="9.85546875" style="162" customWidth="1"/>
    <col min="3829" max="3829" width="9" style="162" customWidth="1"/>
    <col min="3830" max="3830" width="3" style="162" bestFit="1" customWidth="1"/>
    <col min="3831" max="3831" width="9.5703125" style="162" bestFit="1" customWidth="1"/>
    <col min="3832" max="3832" width="2.5703125" style="162" bestFit="1" customWidth="1"/>
    <col min="3833" max="3833" width="3" style="162" bestFit="1" customWidth="1"/>
    <col min="3834" max="3834" width="5.140625" style="162" bestFit="1" customWidth="1"/>
    <col min="3835" max="3835" width="11.5703125" style="162"/>
    <col min="3836" max="3836" width="3" style="162" bestFit="1" customWidth="1"/>
    <col min="3837" max="3837" width="5.140625" style="162" bestFit="1" customWidth="1"/>
    <col min="3838" max="4074" width="11.5703125" style="162"/>
    <col min="4075" max="4075" width="2" style="162" customWidth="1"/>
    <col min="4076" max="4076" width="11.42578125" style="162" customWidth="1"/>
    <col min="4077" max="4077" width="16.28515625" style="162" customWidth="1"/>
    <col min="4078" max="4078" width="17.5703125" style="162" customWidth="1"/>
    <col min="4079" max="4079" width="11.5703125" style="162" customWidth="1"/>
    <col min="4080" max="4080" width="4.5703125" style="162" bestFit="1" customWidth="1"/>
    <col min="4081" max="4081" width="11" style="162" bestFit="1" customWidth="1"/>
    <col min="4082" max="4082" width="6.42578125" style="162" customWidth="1"/>
    <col min="4083" max="4083" width="10" style="162" customWidth="1"/>
    <col min="4084" max="4084" width="9.85546875" style="162" customWidth="1"/>
    <col min="4085" max="4085" width="9" style="162" customWidth="1"/>
    <col min="4086" max="4086" width="3" style="162" bestFit="1" customWidth="1"/>
    <col min="4087" max="4087" width="9.5703125" style="162" bestFit="1" customWidth="1"/>
    <col min="4088" max="4088" width="2.5703125" style="162" bestFit="1" customWidth="1"/>
    <col min="4089" max="4089" width="3" style="162" bestFit="1" customWidth="1"/>
    <col min="4090" max="4090" width="5.140625" style="162" bestFit="1" customWidth="1"/>
    <col min="4091" max="4091" width="11.5703125" style="162"/>
    <col min="4092" max="4092" width="3" style="162" bestFit="1" customWidth="1"/>
    <col min="4093" max="4093" width="5.140625" style="162" bestFit="1" customWidth="1"/>
    <col min="4094" max="4330" width="11.5703125" style="162"/>
    <col min="4331" max="4331" width="2" style="162" customWidth="1"/>
    <col min="4332" max="4332" width="11.42578125" style="162" customWidth="1"/>
    <col min="4333" max="4333" width="16.28515625" style="162" customWidth="1"/>
    <col min="4334" max="4334" width="17.5703125" style="162" customWidth="1"/>
    <col min="4335" max="4335" width="11.5703125" style="162" customWidth="1"/>
    <col min="4336" max="4336" width="4.5703125" style="162" bestFit="1" customWidth="1"/>
    <col min="4337" max="4337" width="11" style="162" bestFit="1" customWidth="1"/>
    <col min="4338" max="4338" width="6.42578125" style="162" customWidth="1"/>
    <col min="4339" max="4339" width="10" style="162" customWidth="1"/>
    <col min="4340" max="4340" width="9.85546875" style="162" customWidth="1"/>
    <col min="4341" max="4341" width="9" style="162" customWidth="1"/>
    <col min="4342" max="4342" width="3" style="162" bestFit="1" customWidth="1"/>
    <col min="4343" max="4343" width="9.5703125" style="162" bestFit="1" customWidth="1"/>
    <col min="4344" max="4344" width="2.5703125" style="162" bestFit="1" customWidth="1"/>
    <col min="4345" max="4345" width="3" style="162" bestFit="1" customWidth="1"/>
    <col min="4346" max="4346" width="5.140625" style="162" bestFit="1" customWidth="1"/>
    <col min="4347" max="4347" width="11.5703125" style="162"/>
    <col min="4348" max="4348" width="3" style="162" bestFit="1" customWidth="1"/>
    <col min="4349" max="4349" width="5.140625" style="162" bestFit="1" customWidth="1"/>
    <col min="4350" max="4586" width="11.5703125" style="162"/>
    <col min="4587" max="4587" width="2" style="162" customWidth="1"/>
    <col min="4588" max="4588" width="11.42578125" style="162" customWidth="1"/>
    <col min="4589" max="4589" width="16.28515625" style="162" customWidth="1"/>
    <col min="4590" max="4590" width="17.5703125" style="162" customWidth="1"/>
    <col min="4591" max="4591" width="11.5703125" style="162" customWidth="1"/>
    <col min="4592" max="4592" width="4.5703125" style="162" bestFit="1" customWidth="1"/>
    <col min="4593" max="4593" width="11" style="162" bestFit="1" customWidth="1"/>
    <col min="4594" max="4594" width="6.42578125" style="162" customWidth="1"/>
    <col min="4595" max="4595" width="10" style="162" customWidth="1"/>
    <col min="4596" max="4596" width="9.85546875" style="162" customWidth="1"/>
    <col min="4597" max="4597" width="9" style="162" customWidth="1"/>
    <col min="4598" max="4598" width="3" style="162" bestFit="1" customWidth="1"/>
    <col min="4599" max="4599" width="9.5703125" style="162" bestFit="1" customWidth="1"/>
    <col min="4600" max="4600" width="2.5703125" style="162" bestFit="1" customWidth="1"/>
    <col min="4601" max="4601" width="3" style="162" bestFit="1" customWidth="1"/>
    <col min="4602" max="4602" width="5.140625" style="162" bestFit="1" customWidth="1"/>
    <col min="4603" max="4603" width="11.5703125" style="162"/>
    <col min="4604" max="4604" width="3" style="162" bestFit="1" customWidth="1"/>
    <col min="4605" max="4605" width="5.140625" style="162" bestFit="1" customWidth="1"/>
    <col min="4606" max="4842" width="11.5703125" style="162"/>
    <col min="4843" max="4843" width="2" style="162" customWidth="1"/>
    <col min="4844" max="4844" width="11.42578125" style="162" customWidth="1"/>
    <col min="4845" max="4845" width="16.28515625" style="162" customWidth="1"/>
    <col min="4846" max="4846" width="17.5703125" style="162" customWidth="1"/>
    <col min="4847" max="4847" width="11.5703125" style="162" customWidth="1"/>
    <col min="4848" max="4848" width="4.5703125" style="162" bestFit="1" customWidth="1"/>
    <col min="4849" max="4849" width="11" style="162" bestFit="1" customWidth="1"/>
    <col min="4850" max="4850" width="6.42578125" style="162" customWidth="1"/>
    <col min="4851" max="4851" width="10" style="162" customWidth="1"/>
    <col min="4852" max="4852" width="9.85546875" style="162" customWidth="1"/>
    <col min="4853" max="4853" width="9" style="162" customWidth="1"/>
    <col min="4854" max="4854" width="3" style="162" bestFit="1" customWidth="1"/>
    <col min="4855" max="4855" width="9.5703125" style="162" bestFit="1" customWidth="1"/>
    <col min="4856" max="4856" width="2.5703125" style="162" bestFit="1" customWidth="1"/>
    <col min="4857" max="4857" width="3" style="162" bestFit="1" customWidth="1"/>
    <col min="4858" max="4858" width="5.140625" style="162" bestFit="1" customWidth="1"/>
    <col min="4859" max="4859" width="11.5703125" style="162"/>
    <col min="4860" max="4860" width="3" style="162" bestFit="1" customWidth="1"/>
    <col min="4861" max="4861" width="5.140625" style="162" bestFit="1" customWidth="1"/>
    <col min="4862" max="5098" width="11.5703125" style="162"/>
    <col min="5099" max="5099" width="2" style="162" customWidth="1"/>
    <col min="5100" max="5100" width="11.42578125" style="162" customWidth="1"/>
    <col min="5101" max="5101" width="16.28515625" style="162" customWidth="1"/>
    <col min="5102" max="5102" width="17.5703125" style="162" customWidth="1"/>
    <col min="5103" max="5103" width="11.5703125" style="162" customWidth="1"/>
    <col min="5104" max="5104" width="4.5703125" style="162" bestFit="1" customWidth="1"/>
    <col min="5105" max="5105" width="11" style="162" bestFit="1" customWidth="1"/>
    <col min="5106" max="5106" width="6.42578125" style="162" customWidth="1"/>
    <col min="5107" max="5107" width="10" style="162" customWidth="1"/>
    <col min="5108" max="5108" width="9.85546875" style="162" customWidth="1"/>
    <col min="5109" max="5109" width="9" style="162" customWidth="1"/>
    <col min="5110" max="5110" width="3" style="162" bestFit="1" customWidth="1"/>
    <col min="5111" max="5111" width="9.5703125" style="162" bestFit="1" customWidth="1"/>
    <col min="5112" max="5112" width="2.5703125" style="162" bestFit="1" customWidth="1"/>
    <col min="5113" max="5113" width="3" style="162" bestFit="1" customWidth="1"/>
    <col min="5114" max="5114" width="5.140625" style="162" bestFit="1" customWidth="1"/>
    <col min="5115" max="5115" width="11.5703125" style="162"/>
    <col min="5116" max="5116" width="3" style="162" bestFit="1" customWidth="1"/>
    <col min="5117" max="5117" width="5.140625" style="162" bestFit="1" customWidth="1"/>
    <col min="5118" max="5354" width="11.5703125" style="162"/>
    <col min="5355" max="5355" width="2" style="162" customWidth="1"/>
    <col min="5356" max="5356" width="11.42578125" style="162" customWidth="1"/>
    <col min="5357" max="5357" width="16.28515625" style="162" customWidth="1"/>
    <col min="5358" max="5358" width="17.5703125" style="162" customWidth="1"/>
    <col min="5359" max="5359" width="11.5703125" style="162" customWidth="1"/>
    <col min="5360" max="5360" width="4.5703125" style="162" bestFit="1" customWidth="1"/>
    <col min="5361" max="5361" width="11" style="162" bestFit="1" customWidth="1"/>
    <col min="5362" max="5362" width="6.42578125" style="162" customWidth="1"/>
    <col min="5363" max="5363" width="10" style="162" customWidth="1"/>
    <col min="5364" max="5364" width="9.85546875" style="162" customWidth="1"/>
    <col min="5365" max="5365" width="9" style="162" customWidth="1"/>
    <col min="5366" max="5366" width="3" style="162" bestFit="1" customWidth="1"/>
    <col min="5367" max="5367" width="9.5703125" style="162" bestFit="1" customWidth="1"/>
    <col min="5368" max="5368" width="2.5703125" style="162" bestFit="1" customWidth="1"/>
    <col min="5369" max="5369" width="3" style="162" bestFit="1" customWidth="1"/>
    <col min="5370" max="5370" width="5.140625" style="162" bestFit="1" customWidth="1"/>
    <col min="5371" max="5371" width="11.5703125" style="162"/>
    <col min="5372" max="5372" width="3" style="162" bestFit="1" customWidth="1"/>
    <col min="5373" max="5373" width="5.140625" style="162" bestFit="1" customWidth="1"/>
    <col min="5374" max="5610" width="11.5703125" style="162"/>
    <col min="5611" max="5611" width="2" style="162" customWidth="1"/>
    <col min="5612" max="5612" width="11.42578125" style="162" customWidth="1"/>
    <col min="5613" max="5613" width="16.28515625" style="162" customWidth="1"/>
    <col min="5614" max="5614" width="17.5703125" style="162" customWidth="1"/>
    <col min="5615" max="5615" width="11.5703125" style="162" customWidth="1"/>
    <col min="5616" max="5616" width="4.5703125" style="162" bestFit="1" customWidth="1"/>
    <col min="5617" max="5617" width="11" style="162" bestFit="1" customWidth="1"/>
    <col min="5618" max="5618" width="6.42578125" style="162" customWidth="1"/>
    <col min="5619" max="5619" width="10" style="162" customWidth="1"/>
    <col min="5620" max="5620" width="9.85546875" style="162" customWidth="1"/>
    <col min="5621" max="5621" width="9" style="162" customWidth="1"/>
    <col min="5622" max="5622" width="3" style="162" bestFit="1" customWidth="1"/>
    <col min="5623" max="5623" width="9.5703125" style="162" bestFit="1" customWidth="1"/>
    <col min="5624" max="5624" width="2.5703125" style="162" bestFit="1" customWidth="1"/>
    <col min="5625" max="5625" width="3" style="162" bestFit="1" customWidth="1"/>
    <col min="5626" max="5626" width="5.140625" style="162" bestFit="1" customWidth="1"/>
    <col min="5627" max="5627" width="11.5703125" style="162"/>
    <col min="5628" max="5628" width="3" style="162" bestFit="1" customWidth="1"/>
    <col min="5629" max="5629" width="5.140625" style="162" bestFit="1" customWidth="1"/>
    <col min="5630" max="5866" width="11.5703125" style="162"/>
    <col min="5867" max="5867" width="2" style="162" customWidth="1"/>
    <col min="5868" max="5868" width="11.42578125" style="162" customWidth="1"/>
    <col min="5869" max="5869" width="16.28515625" style="162" customWidth="1"/>
    <col min="5870" max="5870" width="17.5703125" style="162" customWidth="1"/>
    <col min="5871" max="5871" width="11.5703125" style="162" customWidth="1"/>
    <col min="5872" max="5872" width="4.5703125" style="162" bestFit="1" customWidth="1"/>
    <col min="5873" max="5873" width="11" style="162" bestFit="1" customWidth="1"/>
    <col min="5874" max="5874" width="6.42578125" style="162" customWidth="1"/>
    <col min="5875" max="5875" width="10" style="162" customWidth="1"/>
    <col min="5876" max="5876" width="9.85546875" style="162" customWidth="1"/>
    <col min="5877" max="5877" width="9" style="162" customWidth="1"/>
    <col min="5878" max="5878" width="3" style="162" bestFit="1" customWidth="1"/>
    <col min="5879" max="5879" width="9.5703125" style="162" bestFit="1" customWidth="1"/>
    <col min="5880" max="5880" width="2.5703125" style="162" bestFit="1" customWidth="1"/>
    <col min="5881" max="5881" width="3" style="162" bestFit="1" customWidth="1"/>
    <col min="5882" max="5882" width="5.140625" style="162" bestFit="1" customWidth="1"/>
    <col min="5883" max="5883" width="11.5703125" style="162"/>
    <col min="5884" max="5884" width="3" style="162" bestFit="1" customWidth="1"/>
    <col min="5885" max="5885" width="5.140625" style="162" bestFit="1" customWidth="1"/>
    <col min="5886" max="6122" width="11.5703125" style="162"/>
    <col min="6123" max="6123" width="2" style="162" customWidth="1"/>
    <col min="6124" max="6124" width="11.42578125" style="162" customWidth="1"/>
    <col min="6125" max="6125" width="16.28515625" style="162" customWidth="1"/>
    <col min="6126" max="6126" width="17.5703125" style="162" customWidth="1"/>
    <col min="6127" max="6127" width="11.5703125" style="162" customWidth="1"/>
    <col min="6128" max="6128" width="4.5703125" style="162" bestFit="1" customWidth="1"/>
    <col min="6129" max="6129" width="11" style="162" bestFit="1" customWidth="1"/>
    <col min="6130" max="6130" width="6.42578125" style="162" customWidth="1"/>
    <col min="6131" max="6131" width="10" style="162" customWidth="1"/>
    <col min="6132" max="6132" width="9.85546875" style="162" customWidth="1"/>
    <col min="6133" max="6133" width="9" style="162" customWidth="1"/>
    <col min="6134" max="6134" width="3" style="162" bestFit="1" customWidth="1"/>
    <col min="6135" max="6135" width="9.5703125" style="162" bestFit="1" customWidth="1"/>
    <col min="6136" max="6136" width="2.5703125" style="162" bestFit="1" customWidth="1"/>
    <col min="6137" max="6137" width="3" style="162" bestFit="1" customWidth="1"/>
    <col min="6138" max="6138" width="5.140625" style="162" bestFit="1" customWidth="1"/>
    <col min="6139" max="6139" width="11.5703125" style="162"/>
    <col min="6140" max="6140" width="3" style="162" bestFit="1" customWidth="1"/>
    <col min="6141" max="6141" width="5.140625" style="162" bestFit="1" customWidth="1"/>
    <col min="6142" max="6378" width="11.5703125" style="162"/>
    <col min="6379" max="6379" width="2" style="162" customWidth="1"/>
    <col min="6380" max="6380" width="11.42578125" style="162" customWidth="1"/>
    <col min="6381" max="6381" width="16.28515625" style="162" customWidth="1"/>
    <col min="6382" max="6382" width="17.5703125" style="162" customWidth="1"/>
    <col min="6383" max="6383" width="11.5703125" style="162" customWidth="1"/>
    <col min="6384" max="6384" width="4.5703125" style="162" bestFit="1" customWidth="1"/>
    <col min="6385" max="6385" width="11" style="162" bestFit="1" customWidth="1"/>
    <col min="6386" max="6386" width="6.42578125" style="162" customWidth="1"/>
    <col min="6387" max="6387" width="10" style="162" customWidth="1"/>
    <col min="6388" max="6388" width="9.85546875" style="162" customWidth="1"/>
    <col min="6389" max="6389" width="9" style="162" customWidth="1"/>
    <col min="6390" max="6390" width="3" style="162" bestFit="1" customWidth="1"/>
    <col min="6391" max="6391" width="9.5703125" style="162" bestFit="1" customWidth="1"/>
    <col min="6392" max="6392" width="2.5703125" style="162" bestFit="1" customWidth="1"/>
    <col min="6393" max="6393" width="3" style="162" bestFit="1" customWidth="1"/>
    <col min="6394" max="6394" width="5.140625" style="162" bestFit="1" customWidth="1"/>
    <col min="6395" max="6395" width="11.5703125" style="162"/>
    <col min="6396" max="6396" width="3" style="162" bestFit="1" customWidth="1"/>
    <col min="6397" max="6397" width="5.140625" style="162" bestFit="1" customWidth="1"/>
    <col min="6398" max="6634" width="11.5703125" style="162"/>
    <col min="6635" max="6635" width="2" style="162" customWidth="1"/>
    <col min="6636" max="6636" width="11.42578125" style="162" customWidth="1"/>
    <col min="6637" max="6637" width="16.28515625" style="162" customWidth="1"/>
    <col min="6638" max="6638" width="17.5703125" style="162" customWidth="1"/>
    <col min="6639" max="6639" width="11.5703125" style="162" customWidth="1"/>
    <col min="6640" max="6640" width="4.5703125" style="162" bestFit="1" customWidth="1"/>
    <col min="6641" max="6641" width="11" style="162" bestFit="1" customWidth="1"/>
    <col min="6642" max="6642" width="6.42578125" style="162" customWidth="1"/>
    <col min="6643" max="6643" width="10" style="162" customWidth="1"/>
    <col min="6644" max="6644" width="9.85546875" style="162" customWidth="1"/>
    <col min="6645" max="6645" width="9" style="162" customWidth="1"/>
    <col min="6646" max="6646" width="3" style="162" bestFit="1" customWidth="1"/>
    <col min="6647" max="6647" width="9.5703125" style="162" bestFit="1" customWidth="1"/>
    <col min="6648" max="6648" width="2.5703125" style="162" bestFit="1" customWidth="1"/>
    <col min="6649" max="6649" width="3" style="162" bestFit="1" customWidth="1"/>
    <col min="6650" max="6650" width="5.140625" style="162" bestFit="1" customWidth="1"/>
    <col min="6651" max="6651" width="11.5703125" style="162"/>
    <col min="6652" max="6652" width="3" style="162" bestFit="1" customWidth="1"/>
    <col min="6653" max="6653" width="5.140625" style="162" bestFit="1" customWidth="1"/>
    <col min="6654" max="6890" width="11.5703125" style="162"/>
    <col min="6891" max="6891" width="2" style="162" customWidth="1"/>
    <col min="6892" max="6892" width="11.42578125" style="162" customWidth="1"/>
    <col min="6893" max="6893" width="16.28515625" style="162" customWidth="1"/>
    <col min="6894" max="6894" width="17.5703125" style="162" customWidth="1"/>
    <col min="6895" max="6895" width="11.5703125" style="162" customWidth="1"/>
    <col min="6896" max="6896" width="4.5703125" style="162" bestFit="1" customWidth="1"/>
    <col min="6897" max="6897" width="11" style="162" bestFit="1" customWidth="1"/>
    <col min="6898" max="6898" width="6.42578125" style="162" customWidth="1"/>
    <col min="6899" max="6899" width="10" style="162" customWidth="1"/>
    <col min="6900" max="6900" width="9.85546875" style="162" customWidth="1"/>
    <col min="6901" max="6901" width="9" style="162" customWidth="1"/>
    <col min="6902" max="6902" width="3" style="162" bestFit="1" customWidth="1"/>
    <col min="6903" max="6903" width="9.5703125" style="162" bestFit="1" customWidth="1"/>
    <col min="6904" max="6904" width="2.5703125" style="162" bestFit="1" customWidth="1"/>
    <col min="6905" max="6905" width="3" style="162" bestFit="1" customWidth="1"/>
    <col min="6906" max="6906" width="5.140625" style="162" bestFit="1" customWidth="1"/>
    <col min="6907" max="6907" width="11.5703125" style="162"/>
    <col min="6908" max="6908" width="3" style="162" bestFit="1" customWidth="1"/>
    <col min="6909" max="6909" width="5.140625" style="162" bestFit="1" customWidth="1"/>
    <col min="6910" max="7146" width="11.5703125" style="162"/>
    <col min="7147" max="7147" width="2" style="162" customWidth="1"/>
    <col min="7148" max="7148" width="11.42578125" style="162" customWidth="1"/>
    <col min="7149" max="7149" width="16.28515625" style="162" customWidth="1"/>
    <col min="7150" max="7150" width="17.5703125" style="162" customWidth="1"/>
    <col min="7151" max="7151" width="11.5703125" style="162" customWidth="1"/>
    <col min="7152" max="7152" width="4.5703125" style="162" bestFit="1" customWidth="1"/>
    <col min="7153" max="7153" width="11" style="162" bestFit="1" customWidth="1"/>
    <col min="7154" max="7154" width="6.42578125" style="162" customWidth="1"/>
    <col min="7155" max="7155" width="10" style="162" customWidth="1"/>
    <col min="7156" max="7156" width="9.85546875" style="162" customWidth="1"/>
    <col min="7157" max="7157" width="9" style="162" customWidth="1"/>
    <col min="7158" max="7158" width="3" style="162" bestFit="1" customWidth="1"/>
    <col min="7159" max="7159" width="9.5703125" style="162" bestFit="1" customWidth="1"/>
    <col min="7160" max="7160" width="2.5703125" style="162" bestFit="1" customWidth="1"/>
    <col min="7161" max="7161" width="3" style="162" bestFit="1" customWidth="1"/>
    <col min="7162" max="7162" width="5.140625" style="162" bestFit="1" customWidth="1"/>
    <col min="7163" max="7163" width="11.5703125" style="162"/>
    <col min="7164" max="7164" width="3" style="162" bestFit="1" customWidth="1"/>
    <col min="7165" max="7165" width="5.140625" style="162" bestFit="1" customWidth="1"/>
    <col min="7166" max="7402" width="11.5703125" style="162"/>
    <col min="7403" max="7403" width="2" style="162" customWidth="1"/>
    <col min="7404" max="7404" width="11.42578125" style="162" customWidth="1"/>
    <col min="7405" max="7405" width="16.28515625" style="162" customWidth="1"/>
    <col min="7406" max="7406" width="17.5703125" style="162" customWidth="1"/>
    <col min="7407" max="7407" width="11.5703125" style="162" customWidth="1"/>
    <col min="7408" max="7408" width="4.5703125" style="162" bestFit="1" customWidth="1"/>
    <col min="7409" max="7409" width="11" style="162" bestFit="1" customWidth="1"/>
    <col min="7410" max="7410" width="6.42578125" style="162" customWidth="1"/>
    <col min="7411" max="7411" width="10" style="162" customWidth="1"/>
    <col min="7412" max="7412" width="9.85546875" style="162" customWidth="1"/>
    <col min="7413" max="7413" width="9" style="162" customWidth="1"/>
    <col min="7414" max="7414" width="3" style="162" bestFit="1" customWidth="1"/>
    <col min="7415" max="7415" width="9.5703125" style="162" bestFit="1" customWidth="1"/>
    <col min="7416" max="7416" width="2.5703125" style="162" bestFit="1" customWidth="1"/>
    <col min="7417" max="7417" width="3" style="162" bestFit="1" customWidth="1"/>
    <col min="7418" max="7418" width="5.140625" style="162" bestFit="1" customWidth="1"/>
    <col min="7419" max="7419" width="11.5703125" style="162"/>
    <col min="7420" max="7420" width="3" style="162" bestFit="1" customWidth="1"/>
    <col min="7421" max="7421" width="5.140625" style="162" bestFit="1" customWidth="1"/>
    <col min="7422" max="7658" width="11.5703125" style="162"/>
    <col min="7659" max="7659" width="2" style="162" customWidth="1"/>
    <col min="7660" max="7660" width="11.42578125" style="162" customWidth="1"/>
    <col min="7661" max="7661" width="16.28515625" style="162" customWidth="1"/>
    <col min="7662" max="7662" width="17.5703125" style="162" customWidth="1"/>
    <col min="7663" max="7663" width="11.5703125" style="162" customWidth="1"/>
    <col min="7664" max="7664" width="4.5703125" style="162" bestFit="1" customWidth="1"/>
    <col min="7665" max="7665" width="11" style="162" bestFit="1" customWidth="1"/>
    <col min="7666" max="7666" width="6.42578125" style="162" customWidth="1"/>
    <col min="7667" max="7667" width="10" style="162" customWidth="1"/>
    <col min="7668" max="7668" width="9.85546875" style="162" customWidth="1"/>
    <col min="7669" max="7669" width="9" style="162" customWidth="1"/>
    <col min="7670" max="7670" width="3" style="162" bestFit="1" customWidth="1"/>
    <col min="7671" max="7671" width="9.5703125" style="162" bestFit="1" customWidth="1"/>
    <col min="7672" max="7672" width="2.5703125" style="162" bestFit="1" customWidth="1"/>
    <col min="7673" max="7673" width="3" style="162" bestFit="1" customWidth="1"/>
    <col min="7674" max="7674" width="5.140625" style="162" bestFit="1" customWidth="1"/>
    <col min="7675" max="7675" width="11.5703125" style="162"/>
    <col min="7676" max="7676" width="3" style="162" bestFit="1" customWidth="1"/>
    <col min="7677" max="7677" width="5.140625" style="162" bestFit="1" customWidth="1"/>
    <col min="7678" max="7914" width="11.5703125" style="162"/>
    <col min="7915" max="7915" width="2" style="162" customWidth="1"/>
    <col min="7916" max="7916" width="11.42578125" style="162" customWidth="1"/>
    <col min="7917" max="7917" width="16.28515625" style="162" customWidth="1"/>
    <col min="7918" max="7918" width="17.5703125" style="162" customWidth="1"/>
    <col min="7919" max="7919" width="11.5703125" style="162" customWidth="1"/>
    <col min="7920" max="7920" width="4.5703125" style="162" bestFit="1" customWidth="1"/>
    <col min="7921" max="7921" width="11" style="162" bestFit="1" customWidth="1"/>
    <col min="7922" max="7922" width="6.42578125" style="162" customWidth="1"/>
    <col min="7923" max="7923" width="10" style="162" customWidth="1"/>
    <col min="7924" max="7924" width="9.85546875" style="162" customWidth="1"/>
    <col min="7925" max="7925" width="9" style="162" customWidth="1"/>
    <col min="7926" max="7926" width="3" style="162" bestFit="1" customWidth="1"/>
    <col min="7927" max="7927" width="9.5703125" style="162" bestFit="1" customWidth="1"/>
    <col min="7928" max="7928" width="2.5703125" style="162" bestFit="1" customWidth="1"/>
    <col min="7929" max="7929" width="3" style="162" bestFit="1" customWidth="1"/>
    <col min="7930" max="7930" width="5.140625" style="162" bestFit="1" customWidth="1"/>
    <col min="7931" max="7931" width="11.5703125" style="162"/>
    <col min="7932" max="7932" width="3" style="162" bestFit="1" customWidth="1"/>
    <col min="7933" max="7933" width="5.140625" style="162" bestFit="1" customWidth="1"/>
    <col min="7934" max="8170" width="11.5703125" style="162"/>
    <col min="8171" max="8171" width="2" style="162" customWidth="1"/>
    <col min="8172" max="8172" width="11.42578125" style="162" customWidth="1"/>
    <col min="8173" max="8173" width="16.28515625" style="162" customWidth="1"/>
    <col min="8174" max="8174" width="17.5703125" style="162" customWidth="1"/>
    <col min="8175" max="8175" width="11.5703125" style="162" customWidth="1"/>
    <col min="8176" max="8176" width="4.5703125" style="162" bestFit="1" customWidth="1"/>
    <col min="8177" max="8177" width="11" style="162" bestFit="1" customWidth="1"/>
    <col min="8178" max="8178" width="6.42578125" style="162" customWidth="1"/>
    <col min="8179" max="8179" width="10" style="162" customWidth="1"/>
    <col min="8180" max="8180" width="9.85546875" style="162" customWidth="1"/>
    <col min="8181" max="8181" width="9" style="162" customWidth="1"/>
    <col min="8182" max="8182" width="3" style="162" bestFit="1" customWidth="1"/>
    <col min="8183" max="8183" width="9.5703125" style="162" bestFit="1" customWidth="1"/>
    <col min="8184" max="8184" width="2.5703125" style="162" bestFit="1" customWidth="1"/>
    <col min="8185" max="8185" width="3" style="162" bestFit="1" customWidth="1"/>
    <col min="8186" max="8186" width="5.140625" style="162" bestFit="1" customWidth="1"/>
    <col min="8187" max="8187" width="11.5703125" style="162"/>
    <col min="8188" max="8188" width="3" style="162" bestFit="1" customWidth="1"/>
    <col min="8189" max="8189" width="5.140625" style="162" bestFit="1" customWidth="1"/>
    <col min="8190" max="8426" width="11.5703125" style="162"/>
    <col min="8427" max="8427" width="2" style="162" customWidth="1"/>
    <col min="8428" max="8428" width="11.42578125" style="162" customWidth="1"/>
    <col min="8429" max="8429" width="16.28515625" style="162" customWidth="1"/>
    <col min="8430" max="8430" width="17.5703125" style="162" customWidth="1"/>
    <col min="8431" max="8431" width="11.5703125" style="162" customWidth="1"/>
    <col min="8432" max="8432" width="4.5703125" style="162" bestFit="1" customWidth="1"/>
    <col min="8433" max="8433" width="11" style="162" bestFit="1" customWidth="1"/>
    <col min="8434" max="8434" width="6.42578125" style="162" customWidth="1"/>
    <col min="8435" max="8435" width="10" style="162" customWidth="1"/>
    <col min="8436" max="8436" width="9.85546875" style="162" customWidth="1"/>
    <col min="8437" max="8437" width="9" style="162" customWidth="1"/>
    <col min="8438" max="8438" width="3" style="162" bestFit="1" customWidth="1"/>
    <col min="8439" max="8439" width="9.5703125" style="162" bestFit="1" customWidth="1"/>
    <col min="8440" max="8440" width="2.5703125" style="162" bestFit="1" customWidth="1"/>
    <col min="8441" max="8441" width="3" style="162" bestFit="1" customWidth="1"/>
    <col min="8442" max="8442" width="5.140625" style="162" bestFit="1" customWidth="1"/>
    <col min="8443" max="8443" width="11.5703125" style="162"/>
    <col min="8444" max="8444" width="3" style="162" bestFit="1" customWidth="1"/>
    <col min="8445" max="8445" width="5.140625" style="162" bestFit="1" customWidth="1"/>
    <col min="8446" max="8682" width="11.5703125" style="162"/>
    <col min="8683" max="8683" width="2" style="162" customWidth="1"/>
    <col min="8684" max="8684" width="11.42578125" style="162" customWidth="1"/>
    <col min="8685" max="8685" width="16.28515625" style="162" customWidth="1"/>
    <col min="8686" max="8686" width="17.5703125" style="162" customWidth="1"/>
    <col min="8687" max="8687" width="11.5703125" style="162" customWidth="1"/>
    <col min="8688" max="8688" width="4.5703125" style="162" bestFit="1" customWidth="1"/>
    <col min="8689" max="8689" width="11" style="162" bestFit="1" customWidth="1"/>
    <col min="8690" max="8690" width="6.42578125" style="162" customWidth="1"/>
    <col min="8691" max="8691" width="10" style="162" customWidth="1"/>
    <col min="8692" max="8692" width="9.85546875" style="162" customWidth="1"/>
    <col min="8693" max="8693" width="9" style="162" customWidth="1"/>
    <col min="8694" max="8694" width="3" style="162" bestFit="1" customWidth="1"/>
    <col min="8695" max="8695" width="9.5703125" style="162" bestFit="1" customWidth="1"/>
    <col min="8696" max="8696" width="2.5703125" style="162" bestFit="1" customWidth="1"/>
    <col min="8697" max="8697" width="3" style="162" bestFit="1" customWidth="1"/>
    <col min="8698" max="8698" width="5.140625" style="162" bestFit="1" customWidth="1"/>
    <col min="8699" max="8699" width="11.5703125" style="162"/>
    <col min="8700" max="8700" width="3" style="162" bestFit="1" customWidth="1"/>
    <col min="8701" max="8701" width="5.140625" style="162" bestFit="1" customWidth="1"/>
    <col min="8702" max="8938" width="11.5703125" style="162"/>
    <col min="8939" max="8939" width="2" style="162" customWidth="1"/>
    <col min="8940" max="8940" width="11.42578125" style="162" customWidth="1"/>
    <col min="8941" max="8941" width="16.28515625" style="162" customWidth="1"/>
    <col min="8942" max="8942" width="17.5703125" style="162" customWidth="1"/>
    <col min="8943" max="8943" width="11.5703125" style="162" customWidth="1"/>
    <col min="8944" max="8944" width="4.5703125" style="162" bestFit="1" customWidth="1"/>
    <col min="8945" max="8945" width="11" style="162" bestFit="1" customWidth="1"/>
    <col min="8946" max="8946" width="6.42578125" style="162" customWidth="1"/>
    <col min="8947" max="8947" width="10" style="162" customWidth="1"/>
    <col min="8948" max="8948" width="9.85546875" style="162" customWidth="1"/>
    <col min="8949" max="8949" width="9" style="162" customWidth="1"/>
    <col min="8950" max="8950" width="3" style="162" bestFit="1" customWidth="1"/>
    <col min="8951" max="8951" width="9.5703125" style="162" bestFit="1" customWidth="1"/>
    <col min="8952" max="8952" width="2.5703125" style="162" bestFit="1" customWidth="1"/>
    <col min="8953" max="8953" width="3" style="162" bestFit="1" customWidth="1"/>
    <col min="8954" max="8954" width="5.140625" style="162" bestFit="1" customWidth="1"/>
    <col min="8955" max="8955" width="11.5703125" style="162"/>
    <col min="8956" max="8956" width="3" style="162" bestFit="1" customWidth="1"/>
    <col min="8957" max="8957" width="5.140625" style="162" bestFit="1" customWidth="1"/>
    <col min="8958" max="9194" width="11.5703125" style="162"/>
    <col min="9195" max="9195" width="2" style="162" customWidth="1"/>
    <col min="9196" max="9196" width="11.42578125" style="162" customWidth="1"/>
    <col min="9197" max="9197" width="16.28515625" style="162" customWidth="1"/>
    <col min="9198" max="9198" width="17.5703125" style="162" customWidth="1"/>
    <col min="9199" max="9199" width="11.5703125" style="162" customWidth="1"/>
    <col min="9200" max="9200" width="4.5703125" style="162" bestFit="1" customWidth="1"/>
    <col min="9201" max="9201" width="11" style="162" bestFit="1" customWidth="1"/>
    <col min="9202" max="9202" width="6.42578125" style="162" customWidth="1"/>
    <col min="9203" max="9203" width="10" style="162" customWidth="1"/>
    <col min="9204" max="9204" width="9.85546875" style="162" customWidth="1"/>
    <col min="9205" max="9205" width="9" style="162" customWidth="1"/>
    <col min="9206" max="9206" width="3" style="162" bestFit="1" customWidth="1"/>
    <col min="9207" max="9207" width="9.5703125" style="162" bestFit="1" customWidth="1"/>
    <col min="9208" max="9208" width="2.5703125" style="162" bestFit="1" customWidth="1"/>
    <col min="9209" max="9209" width="3" style="162" bestFit="1" customWidth="1"/>
    <col min="9210" max="9210" width="5.140625" style="162" bestFit="1" customWidth="1"/>
    <col min="9211" max="9211" width="11.5703125" style="162"/>
    <col min="9212" max="9212" width="3" style="162" bestFit="1" customWidth="1"/>
    <col min="9213" max="9213" width="5.140625" style="162" bestFit="1" customWidth="1"/>
    <col min="9214" max="9450" width="11.5703125" style="162"/>
    <col min="9451" max="9451" width="2" style="162" customWidth="1"/>
    <col min="9452" max="9452" width="11.42578125" style="162" customWidth="1"/>
    <col min="9453" max="9453" width="16.28515625" style="162" customWidth="1"/>
    <col min="9454" max="9454" width="17.5703125" style="162" customWidth="1"/>
    <col min="9455" max="9455" width="11.5703125" style="162" customWidth="1"/>
    <col min="9456" max="9456" width="4.5703125" style="162" bestFit="1" customWidth="1"/>
    <col min="9457" max="9457" width="11" style="162" bestFit="1" customWidth="1"/>
    <col min="9458" max="9458" width="6.42578125" style="162" customWidth="1"/>
    <col min="9459" max="9459" width="10" style="162" customWidth="1"/>
    <col min="9460" max="9460" width="9.85546875" style="162" customWidth="1"/>
    <col min="9461" max="9461" width="9" style="162" customWidth="1"/>
    <col min="9462" max="9462" width="3" style="162" bestFit="1" customWidth="1"/>
    <col min="9463" max="9463" width="9.5703125" style="162" bestFit="1" customWidth="1"/>
    <col min="9464" max="9464" width="2.5703125" style="162" bestFit="1" customWidth="1"/>
    <col min="9465" max="9465" width="3" style="162" bestFit="1" customWidth="1"/>
    <col min="9466" max="9466" width="5.140625" style="162" bestFit="1" customWidth="1"/>
    <col min="9467" max="9467" width="11.5703125" style="162"/>
    <col min="9468" max="9468" width="3" style="162" bestFit="1" customWidth="1"/>
    <col min="9469" max="9469" width="5.140625" style="162" bestFit="1" customWidth="1"/>
    <col min="9470" max="9706" width="11.5703125" style="162"/>
    <col min="9707" max="9707" width="2" style="162" customWidth="1"/>
    <col min="9708" max="9708" width="11.42578125" style="162" customWidth="1"/>
    <col min="9709" max="9709" width="16.28515625" style="162" customWidth="1"/>
    <col min="9710" max="9710" width="17.5703125" style="162" customWidth="1"/>
    <col min="9711" max="9711" width="11.5703125" style="162" customWidth="1"/>
    <col min="9712" max="9712" width="4.5703125" style="162" bestFit="1" customWidth="1"/>
    <col min="9713" max="9713" width="11" style="162" bestFit="1" customWidth="1"/>
    <col min="9714" max="9714" width="6.42578125" style="162" customWidth="1"/>
    <col min="9715" max="9715" width="10" style="162" customWidth="1"/>
    <col min="9716" max="9716" width="9.85546875" style="162" customWidth="1"/>
    <col min="9717" max="9717" width="9" style="162" customWidth="1"/>
    <col min="9718" max="9718" width="3" style="162" bestFit="1" customWidth="1"/>
    <col min="9719" max="9719" width="9.5703125" style="162" bestFit="1" customWidth="1"/>
    <col min="9720" max="9720" width="2.5703125" style="162" bestFit="1" customWidth="1"/>
    <col min="9721" max="9721" width="3" style="162" bestFit="1" customWidth="1"/>
    <col min="9722" max="9722" width="5.140625" style="162" bestFit="1" customWidth="1"/>
    <col min="9723" max="9723" width="11.5703125" style="162"/>
    <col min="9724" max="9724" width="3" style="162" bestFit="1" customWidth="1"/>
    <col min="9725" max="9725" width="5.140625" style="162" bestFit="1" customWidth="1"/>
    <col min="9726" max="9962" width="11.5703125" style="162"/>
    <col min="9963" max="9963" width="2" style="162" customWidth="1"/>
    <col min="9964" max="9964" width="11.42578125" style="162" customWidth="1"/>
    <col min="9965" max="9965" width="16.28515625" style="162" customWidth="1"/>
    <col min="9966" max="9966" width="17.5703125" style="162" customWidth="1"/>
    <col min="9967" max="9967" width="11.5703125" style="162" customWidth="1"/>
    <col min="9968" max="9968" width="4.5703125" style="162" bestFit="1" customWidth="1"/>
    <col min="9969" max="9969" width="11" style="162" bestFit="1" customWidth="1"/>
    <col min="9970" max="9970" width="6.42578125" style="162" customWidth="1"/>
    <col min="9971" max="9971" width="10" style="162" customWidth="1"/>
    <col min="9972" max="9972" width="9.85546875" style="162" customWidth="1"/>
    <col min="9973" max="9973" width="9" style="162" customWidth="1"/>
    <col min="9974" max="9974" width="3" style="162" bestFit="1" customWidth="1"/>
    <col min="9975" max="9975" width="9.5703125" style="162" bestFit="1" customWidth="1"/>
    <col min="9976" max="9976" width="2.5703125" style="162" bestFit="1" customWidth="1"/>
    <col min="9977" max="9977" width="3" style="162" bestFit="1" customWidth="1"/>
    <col min="9978" max="9978" width="5.140625" style="162" bestFit="1" customWidth="1"/>
    <col min="9979" max="9979" width="11.5703125" style="162"/>
    <col min="9980" max="9980" width="3" style="162" bestFit="1" customWidth="1"/>
    <col min="9981" max="9981" width="5.140625" style="162" bestFit="1" customWidth="1"/>
    <col min="9982" max="10218" width="11.5703125" style="162"/>
    <col min="10219" max="10219" width="2" style="162" customWidth="1"/>
    <col min="10220" max="10220" width="11.42578125" style="162" customWidth="1"/>
    <col min="10221" max="10221" width="16.28515625" style="162" customWidth="1"/>
    <col min="10222" max="10222" width="17.5703125" style="162" customWidth="1"/>
    <col min="10223" max="10223" width="11.5703125" style="162" customWidth="1"/>
    <col min="10224" max="10224" width="4.5703125" style="162" bestFit="1" customWidth="1"/>
    <col min="10225" max="10225" width="11" style="162" bestFit="1" customWidth="1"/>
    <col min="10226" max="10226" width="6.42578125" style="162" customWidth="1"/>
    <col min="10227" max="10227" width="10" style="162" customWidth="1"/>
    <col min="10228" max="10228" width="9.85546875" style="162" customWidth="1"/>
    <col min="10229" max="10229" width="9" style="162" customWidth="1"/>
    <col min="10230" max="10230" width="3" style="162" bestFit="1" customWidth="1"/>
    <col min="10231" max="10231" width="9.5703125" style="162" bestFit="1" customWidth="1"/>
    <col min="10232" max="10232" width="2.5703125" style="162" bestFit="1" customWidth="1"/>
    <col min="10233" max="10233" width="3" style="162" bestFit="1" customWidth="1"/>
    <col min="10234" max="10234" width="5.140625" style="162" bestFit="1" customWidth="1"/>
    <col min="10235" max="10235" width="11.5703125" style="162"/>
    <col min="10236" max="10236" width="3" style="162" bestFit="1" customWidth="1"/>
    <col min="10237" max="10237" width="5.140625" style="162" bestFit="1" customWidth="1"/>
    <col min="10238" max="10474" width="11.5703125" style="162"/>
    <col min="10475" max="10475" width="2" style="162" customWidth="1"/>
    <col min="10476" max="10476" width="11.42578125" style="162" customWidth="1"/>
    <col min="10477" max="10477" width="16.28515625" style="162" customWidth="1"/>
    <col min="10478" max="10478" width="17.5703125" style="162" customWidth="1"/>
    <col min="10479" max="10479" width="11.5703125" style="162" customWidth="1"/>
    <col min="10480" max="10480" width="4.5703125" style="162" bestFit="1" customWidth="1"/>
    <col min="10481" max="10481" width="11" style="162" bestFit="1" customWidth="1"/>
    <col min="10482" max="10482" width="6.42578125" style="162" customWidth="1"/>
    <col min="10483" max="10483" width="10" style="162" customWidth="1"/>
    <col min="10484" max="10484" width="9.85546875" style="162" customWidth="1"/>
    <col min="10485" max="10485" width="9" style="162" customWidth="1"/>
    <col min="10486" max="10486" width="3" style="162" bestFit="1" customWidth="1"/>
    <col min="10487" max="10487" width="9.5703125" style="162" bestFit="1" customWidth="1"/>
    <col min="10488" max="10488" width="2.5703125" style="162" bestFit="1" customWidth="1"/>
    <col min="10489" max="10489" width="3" style="162" bestFit="1" customWidth="1"/>
    <col min="10490" max="10490" width="5.140625" style="162" bestFit="1" customWidth="1"/>
    <col min="10491" max="10491" width="11.5703125" style="162"/>
    <col min="10492" max="10492" width="3" style="162" bestFit="1" customWidth="1"/>
    <col min="10493" max="10493" width="5.140625" style="162" bestFit="1" customWidth="1"/>
    <col min="10494" max="10730" width="11.5703125" style="162"/>
    <col min="10731" max="10731" width="2" style="162" customWidth="1"/>
    <col min="10732" max="10732" width="11.42578125" style="162" customWidth="1"/>
    <col min="10733" max="10733" width="16.28515625" style="162" customWidth="1"/>
    <col min="10734" max="10734" width="17.5703125" style="162" customWidth="1"/>
    <col min="10735" max="10735" width="11.5703125" style="162" customWidth="1"/>
    <col min="10736" max="10736" width="4.5703125" style="162" bestFit="1" customWidth="1"/>
    <col min="10737" max="10737" width="11" style="162" bestFit="1" customWidth="1"/>
    <col min="10738" max="10738" width="6.42578125" style="162" customWidth="1"/>
    <col min="10739" max="10739" width="10" style="162" customWidth="1"/>
    <col min="10740" max="10740" width="9.85546875" style="162" customWidth="1"/>
    <col min="10741" max="10741" width="9" style="162" customWidth="1"/>
    <col min="10742" max="10742" width="3" style="162" bestFit="1" customWidth="1"/>
    <col min="10743" max="10743" width="9.5703125" style="162" bestFit="1" customWidth="1"/>
    <col min="10744" max="10744" width="2.5703125" style="162" bestFit="1" customWidth="1"/>
    <col min="10745" max="10745" width="3" style="162" bestFit="1" customWidth="1"/>
    <col min="10746" max="10746" width="5.140625" style="162" bestFit="1" customWidth="1"/>
    <col min="10747" max="10747" width="11.5703125" style="162"/>
    <col min="10748" max="10748" width="3" style="162" bestFit="1" customWidth="1"/>
    <col min="10749" max="10749" width="5.140625" style="162" bestFit="1" customWidth="1"/>
    <col min="10750" max="10986" width="11.5703125" style="162"/>
    <col min="10987" max="10987" width="2" style="162" customWidth="1"/>
    <col min="10988" max="10988" width="11.42578125" style="162" customWidth="1"/>
    <col min="10989" max="10989" width="16.28515625" style="162" customWidth="1"/>
    <col min="10990" max="10990" width="17.5703125" style="162" customWidth="1"/>
    <col min="10991" max="10991" width="11.5703125" style="162" customWidth="1"/>
    <col min="10992" max="10992" width="4.5703125" style="162" bestFit="1" customWidth="1"/>
    <col min="10993" max="10993" width="11" style="162" bestFit="1" customWidth="1"/>
    <col min="10994" max="10994" width="6.42578125" style="162" customWidth="1"/>
    <col min="10995" max="10995" width="10" style="162" customWidth="1"/>
    <col min="10996" max="10996" width="9.85546875" style="162" customWidth="1"/>
    <col min="10997" max="10997" width="9" style="162" customWidth="1"/>
    <col min="10998" max="10998" width="3" style="162" bestFit="1" customWidth="1"/>
    <col min="10999" max="10999" width="9.5703125" style="162" bestFit="1" customWidth="1"/>
    <col min="11000" max="11000" width="2.5703125" style="162" bestFit="1" customWidth="1"/>
    <col min="11001" max="11001" width="3" style="162" bestFit="1" customWidth="1"/>
    <col min="11002" max="11002" width="5.140625" style="162" bestFit="1" customWidth="1"/>
    <col min="11003" max="11003" width="11.5703125" style="162"/>
    <col min="11004" max="11004" width="3" style="162" bestFit="1" customWidth="1"/>
    <col min="11005" max="11005" width="5.140625" style="162" bestFit="1" customWidth="1"/>
    <col min="11006" max="11242" width="11.5703125" style="162"/>
    <col min="11243" max="11243" width="2" style="162" customWidth="1"/>
    <col min="11244" max="11244" width="11.42578125" style="162" customWidth="1"/>
    <col min="11245" max="11245" width="16.28515625" style="162" customWidth="1"/>
    <col min="11246" max="11246" width="17.5703125" style="162" customWidth="1"/>
    <col min="11247" max="11247" width="11.5703125" style="162" customWidth="1"/>
    <col min="11248" max="11248" width="4.5703125" style="162" bestFit="1" customWidth="1"/>
    <col min="11249" max="11249" width="11" style="162" bestFit="1" customWidth="1"/>
    <col min="11250" max="11250" width="6.42578125" style="162" customWidth="1"/>
    <col min="11251" max="11251" width="10" style="162" customWidth="1"/>
    <col min="11252" max="11252" width="9.85546875" style="162" customWidth="1"/>
    <col min="11253" max="11253" width="9" style="162" customWidth="1"/>
    <col min="11254" max="11254" width="3" style="162" bestFit="1" customWidth="1"/>
    <col min="11255" max="11255" width="9.5703125" style="162" bestFit="1" customWidth="1"/>
    <col min="11256" max="11256" width="2.5703125" style="162" bestFit="1" customWidth="1"/>
    <col min="11257" max="11257" width="3" style="162" bestFit="1" customWidth="1"/>
    <col min="11258" max="11258" width="5.140625" style="162" bestFit="1" customWidth="1"/>
    <col min="11259" max="11259" width="11.5703125" style="162"/>
    <col min="11260" max="11260" width="3" style="162" bestFit="1" customWidth="1"/>
    <col min="11261" max="11261" width="5.140625" style="162" bestFit="1" customWidth="1"/>
    <col min="11262" max="11498" width="11.5703125" style="162"/>
    <col min="11499" max="11499" width="2" style="162" customWidth="1"/>
    <col min="11500" max="11500" width="11.42578125" style="162" customWidth="1"/>
    <col min="11501" max="11501" width="16.28515625" style="162" customWidth="1"/>
    <col min="11502" max="11502" width="17.5703125" style="162" customWidth="1"/>
    <col min="11503" max="11503" width="11.5703125" style="162" customWidth="1"/>
    <col min="11504" max="11504" width="4.5703125" style="162" bestFit="1" customWidth="1"/>
    <col min="11505" max="11505" width="11" style="162" bestFit="1" customWidth="1"/>
    <col min="11506" max="11506" width="6.42578125" style="162" customWidth="1"/>
    <col min="11507" max="11507" width="10" style="162" customWidth="1"/>
    <col min="11508" max="11508" width="9.85546875" style="162" customWidth="1"/>
    <col min="11509" max="11509" width="9" style="162" customWidth="1"/>
    <col min="11510" max="11510" width="3" style="162" bestFit="1" customWidth="1"/>
    <col min="11511" max="11511" width="9.5703125" style="162" bestFit="1" customWidth="1"/>
    <col min="11512" max="11512" width="2.5703125" style="162" bestFit="1" customWidth="1"/>
    <col min="11513" max="11513" width="3" style="162" bestFit="1" customWidth="1"/>
    <col min="11514" max="11514" width="5.140625" style="162" bestFit="1" customWidth="1"/>
    <col min="11515" max="11515" width="11.5703125" style="162"/>
    <col min="11516" max="11516" width="3" style="162" bestFit="1" customWidth="1"/>
    <col min="11517" max="11517" width="5.140625" style="162" bestFit="1" customWidth="1"/>
    <col min="11518" max="11754" width="11.5703125" style="162"/>
    <col min="11755" max="11755" width="2" style="162" customWidth="1"/>
    <col min="11756" max="11756" width="11.42578125" style="162" customWidth="1"/>
    <col min="11757" max="11757" width="16.28515625" style="162" customWidth="1"/>
    <col min="11758" max="11758" width="17.5703125" style="162" customWidth="1"/>
    <col min="11759" max="11759" width="11.5703125" style="162" customWidth="1"/>
    <col min="11760" max="11760" width="4.5703125" style="162" bestFit="1" customWidth="1"/>
    <col min="11761" max="11761" width="11" style="162" bestFit="1" customWidth="1"/>
    <col min="11762" max="11762" width="6.42578125" style="162" customWidth="1"/>
    <col min="11763" max="11763" width="10" style="162" customWidth="1"/>
    <col min="11764" max="11764" width="9.85546875" style="162" customWidth="1"/>
    <col min="11765" max="11765" width="9" style="162" customWidth="1"/>
    <col min="11766" max="11766" width="3" style="162" bestFit="1" customWidth="1"/>
    <col min="11767" max="11767" width="9.5703125" style="162" bestFit="1" customWidth="1"/>
    <col min="11768" max="11768" width="2.5703125" style="162" bestFit="1" customWidth="1"/>
    <col min="11769" max="11769" width="3" style="162" bestFit="1" customWidth="1"/>
    <col min="11770" max="11770" width="5.140625" style="162" bestFit="1" customWidth="1"/>
    <col min="11771" max="11771" width="11.5703125" style="162"/>
    <col min="11772" max="11772" width="3" style="162" bestFit="1" customWidth="1"/>
    <col min="11773" max="11773" width="5.140625" style="162" bestFit="1" customWidth="1"/>
    <col min="11774" max="12010" width="11.5703125" style="162"/>
    <col min="12011" max="12011" width="2" style="162" customWidth="1"/>
    <col min="12012" max="12012" width="11.42578125" style="162" customWidth="1"/>
    <col min="12013" max="12013" width="16.28515625" style="162" customWidth="1"/>
    <col min="12014" max="12014" width="17.5703125" style="162" customWidth="1"/>
    <col min="12015" max="12015" width="11.5703125" style="162" customWidth="1"/>
    <col min="12016" max="12016" width="4.5703125" style="162" bestFit="1" customWidth="1"/>
    <col min="12017" max="12017" width="11" style="162" bestFit="1" customWidth="1"/>
    <col min="12018" max="12018" width="6.42578125" style="162" customWidth="1"/>
    <col min="12019" max="12019" width="10" style="162" customWidth="1"/>
    <col min="12020" max="12020" width="9.85546875" style="162" customWidth="1"/>
    <col min="12021" max="12021" width="9" style="162" customWidth="1"/>
    <col min="12022" max="12022" width="3" style="162" bestFit="1" customWidth="1"/>
    <col min="12023" max="12023" width="9.5703125" style="162" bestFit="1" customWidth="1"/>
    <col min="12024" max="12024" width="2.5703125" style="162" bestFit="1" customWidth="1"/>
    <col min="12025" max="12025" width="3" style="162" bestFit="1" customWidth="1"/>
    <col min="12026" max="12026" width="5.140625" style="162" bestFit="1" customWidth="1"/>
    <col min="12027" max="12027" width="11.5703125" style="162"/>
    <col min="12028" max="12028" width="3" style="162" bestFit="1" customWidth="1"/>
    <col min="12029" max="12029" width="5.140625" style="162" bestFit="1" customWidth="1"/>
    <col min="12030" max="12266" width="11.5703125" style="162"/>
    <col min="12267" max="12267" width="2" style="162" customWidth="1"/>
    <col min="12268" max="12268" width="11.42578125" style="162" customWidth="1"/>
    <col min="12269" max="12269" width="16.28515625" style="162" customWidth="1"/>
    <col min="12270" max="12270" width="17.5703125" style="162" customWidth="1"/>
    <col min="12271" max="12271" width="11.5703125" style="162" customWidth="1"/>
    <col min="12272" max="12272" width="4.5703125" style="162" bestFit="1" customWidth="1"/>
    <col min="12273" max="12273" width="11" style="162" bestFit="1" customWidth="1"/>
    <col min="12274" max="12274" width="6.42578125" style="162" customWidth="1"/>
    <col min="12275" max="12275" width="10" style="162" customWidth="1"/>
    <col min="12276" max="12276" width="9.85546875" style="162" customWidth="1"/>
    <col min="12277" max="12277" width="9" style="162" customWidth="1"/>
    <col min="12278" max="12278" width="3" style="162" bestFit="1" customWidth="1"/>
    <col min="12279" max="12279" width="9.5703125" style="162" bestFit="1" customWidth="1"/>
    <col min="12280" max="12280" width="2.5703125" style="162" bestFit="1" customWidth="1"/>
    <col min="12281" max="12281" width="3" style="162" bestFit="1" customWidth="1"/>
    <col min="12282" max="12282" width="5.140625" style="162" bestFit="1" customWidth="1"/>
    <col min="12283" max="12283" width="11.5703125" style="162"/>
    <col min="12284" max="12284" width="3" style="162" bestFit="1" customWidth="1"/>
    <col min="12285" max="12285" width="5.140625" style="162" bestFit="1" customWidth="1"/>
    <col min="12286" max="12522" width="11.5703125" style="162"/>
    <col min="12523" max="12523" width="2" style="162" customWidth="1"/>
    <col min="12524" max="12524" width="11.42578125" style="162" customWidth="1"/>
    <col min="12525" max="12525" width="16.28515625" style="162" customWidth="1"/>
    <col min="12526" max="12526" width="17.5703125" style="162" customWidth="1"/>
    <col min="12527" max="12527" width="11.5703125" style="162" customWidth="1"/>
    <col min="12528" max="12528" width="4.5703125" style="162" bestFit="1" customWidth="1"/>
    <col min="12529" max="12529" width="11" style="162" bestFit="1" customWidth="1"/>
    <col min="12530" max="12530" width="6.42578125" style="162" customWidth="1"/>
    <col min="12531" max="12531" width="10" style="162" customWidth="1"/>
    <col min="12532" max="12532" width="9.85546875" style="162" customWidth="1"/>
    <col min="12533" max="12533" width="9" style="162" customWidth="1"/>
    <col min="12534" max="12534" width="3" style="162" bestFit="1" customWidth="1"/>
    <col min="12535" max="12535" width="9.5703125" style="162" bestFit="1" customWidth="1"/>
    <col min="12536" max="12536" width="2.5703125" style="162" bestFit="1" customWidth="1"/>
    <col min="12537" max="12537" width="3" style="162" bestFit="1" customWidth="1"/>
    <col min="12538" max="12538" width="5.140625" style="162" bestFit="1" customWidth="1"/>
    <col min="12539" max="12539" width="11.5703125" style="162"/>
    <col min="12540" max="12540" width="3" style="162" bestFit="1" customWidth="1"/>
    <col min="12541" max="12541" width="5.140625" style="162" bestFit="1" customWidth="1"/>
    <col min="12542" max="12778" width="11.5703125" style="162"/>
    <col min="12779" max="12779" width="2" style="162" customWidth="1"/>
    <col min="12780" max="12780" width="11.42578125" style="162" customWidth="1"/>
    <col min="12781" max="12781" width="16.28515625" style="162" customWidth="1"/>
    <col min="12782" max="12782" width="17.5703125" style="162" customWidth="1"/>
    <col min="12783" max="12783" width="11.5703125" style="162" customWidth="1"/>
    <col min="12784" max="12784" width="4.5703125" style="162" bestFit="1" customWidth="1"/>
    <col min="12785" max="12785" width="11" style="162" bestFit="1" customWidth="1"/>
    <col min="12786" max="12786" width="6.42578125" style="162" customWidth="1"/>
    <col min="12787" max="12787" width="10" style="162" customWidth="1"/>
    <col min="12788" max="12788" width="9.85546875" style="162" customWidth="1"/>
    <col min="12789" max="12789" width="9" style="162" customWidth="1"/>
    <col min="12790" max="12790" width="3" style="162" bestFit="1" customWidth="1"/>
    <col min="12791" max="12791" width="9.5703125" style="162" bestFit="1" customWidth="1"/>
    <col min="12792" max="12792" width="2.5703125" style="162" bestFit="1" customWidth="1"/>
    <col min="12793" max="12793" width="3" style="162" bestFit="1" customWidth="1"/>
    <col min="12794" max="12794" width="5.140625" style="162" bestFit="1" customWidth="1"/>
    <col min="12795" max="12795" width="11.5703125" style="162"/>
    <col min="12796" max="12796" width="3" style="162" bestFit="1" customWidth="1"/>
    <col min="12797" max="12797" width="5.140625" style="162" bestFit="1" customWidth="1"/>
    <col min="12798" max="13034" width="11.5703125" style="162"/>
    <col min="13035" max="13035" width="2" style="162" customWidth="1"/>
    <col min="13036" max="13036" width="11.42578125" style="162" customWidth="1"/>
    <col min="13037" max="13037" width="16.28515625" style="162" customWidth="1"/>
    <col min="13038" max="13038" width="17.5703125" style="162" customWidth="1"/>
    <col min="13039" max="13039" width="11.5703125" style="162" customWidth="1"/>
    <col min="13040" max="13040" width="4.5703125" style="162" bestFit="1" customWidth="1"/>
    <col min="13041" max="13041" width="11" style="162" bestFit="1" customWidth="1"/>
    <col min="13042" max="13042" width="6.42578125" style="162" customWidth="1"/>
    <col min="13043" max="13043" width="10" style="162" customWidth="1"/>
    <col min="13044" max="13044" width="9.85546875" style="162" customWidth="1"/>
    <col min="13045" max="13045" width="9" style="162" customWidth="1"/>
    <col min="13046" max="13046" width="3" style="162" bestFit="1" customWidth="1"/>
    <col min="13047" max="13047" width="9.5703125" style="162" bestFit="1" customWidth="1"/>
    <col min="13048" max="13048" width="2.5703125" style="162" bestFit="1" customWidth="1"/>
    <col min="13049" max="13049" width="3" style="162" bestFit="1" customWidth="1"/>
    <col min="13050" max="13050" width="5.140625" style="162" bestFit="1" customWidth="1"/>
    <col min="13051" max="13051" width="11.5703125" style="162"/>
    <col min="13052" max="13052" width="3" style="162" bestFit="1" customWidth="1"/>
    <col min="13053" max="13053" width="5.140625" style="162" bestFit="1" customWidth="1"/>
    <col min="13054" max="13290" width="11.5703125" style="162"/>
    <col min="13291" max="13291" width="2" style="162" customWidth="1"/>
    <col min="13292" max="13292" width="11.42578125" style="162" customWidth="1"/>
    <col min="13293" max="13293" width="16.28515625" style="162" customWidth="1"/>
    <col min="13294" max="13294" width="17.5703125" style="162" customWidth="1"/>
    <col min="13295" max="13295" width="11.5703125" style="162" customWidth="1"/>
    <col min="13296" max="13296" width="4.5703125" style="162" bestFit="1" customWidth="1"/>
    <col min="13297" max="13297" width="11" style="162" bestFit="1" customWidth="1"/>
    <col min="13298" max="13298" width="6.42578125" style="162" customWidth="1"/>
    <col min="13299" max="13299" width="10" style="162" customWidth="1"/>
    <col min="13300" max="13300" width="9.85546875" style="162" customWidth="1"/>
    <col min="13301" max="13301" width="9" style="162" customWidth="1"/>
    <col min="13302" max="13302" width="3" style="162" bestFit="1" customWidth="1"/>
    <col min="13303" max="13303" width="9.5703125" style="162" bestFit="1" customWidth="1"/>
    <col min="13304" max="13304" width="2.5703125" style="162" bestFit="1" customWidth="1"/>
    <col min="13305" max="13305" width="3" style="162" bestFit="1" customWidth="1"/>
    <col min="13306" max="13306" width="5.140625" style="162" bestFit="1" customWidth="1"/>
    <col min="13307" max="13307" width="11.5703125" style="162"/>
    <col min="13308" max="13308" width="3" style="162" bestFit="1" customWidth="1"/>
    <col min="13309" max="13309" width="5.140625" style="162" bestFit="1" customWidth="1"/>
    <col min="13310" max="13546" width="11.5703125" style="162"/>
    <col min="13547" max="13547" width="2" style="162" customWidth="1"/>
    <col min="13548" max="13548" width="11.42578125" style="162" customWidth="1"/>
    <col min="13549" max="13549" width="16.28515625" style="162" customWidth="1"/>
    <col min="13550" max="13550" width="17.5703125" style="162" customWidth="1"/>
    <col min="13551" max="13551" width="11.5703125" style="162" customWidth="1"/>
    <col min="13552" max="13552" width="4.5703125" style="162" bestFit="1" customWidth="1"/>
    <col min="13553" max="13553" width="11" style="162" bestFit="1" customWidth="1"/>
    <col min="13554" max="13554" width="6.42578125" style="162" customWidth="1"/>
    <col min="13555" max="13555" width="10" style="162" customWidth="1"/>
    <col min="13556" max="13556" width="9.85546875" style="162" customWidth="1"/>
    <col min="13557" max="13557" width="9" style="162" customWidth="1"/>
    <col min="13558" max="13558" width="3" style="162" bestFit="1" customWidth="1"/>
    <col min="13559" max="13559" width="9.5703125" style="162" bestFit="1" customWidth="1"/>
    <col min="13560" max="13560" width="2.5703125" style="162" bestFit="1" customWidth="1"/>
    <col min="13561" max="13561" width="3" style="162" bestFit="1" customWidth="1"/>
    <col min="13562" max="13562" width="5.140625" style="162" bestFit="1" customWidth="1"/>
    <col min="13563" max="13563" width="11.5703125" style="162"/>
    <col min="13564" max="13564" width="3" style="162" bestFit="1" customWidth="1"/>
    <col min="13565" max="13565" width="5.140625" style="162" bestFit="1" customWidth="1"/>
    <col min="13566" max="13802" width="11.5703125" style="162"/>
    <col min="13803" max="13803" width="2" style="162" customWidth="1"/>
    <col min="13804" max="13804" width="11.42578125" style="162" customWidth="1"/>
    <col min="13805" max="13805" width="16.28515625" style="162" customWidth="1"/>
    <col min="13806" max="13806" width="17.5703125" style="162" customWidth="1"/>
    <col min="13807" max="13807" width="11.5703125" style="162" customWidth="1"/>
    <col min="13808" max="13808" width="4.5703125" style="162" bestFit="1" customWidth="1"/>
    <col min="13809" max="13809" width="11" style="162" bestFit="1" customWidth="1"/>
    <col min="13810" max="13810" width="6.42578125" style="162" customWidth="1"/>
    <col min="13811" max="13811" width="10" style="162" customWidth="1"/>
    <col min="13812" max="13812" width="9.85546875" style="162" customWidth="1"/>
    <col min="13813" max="13813" width="9" style="162" customWidth="1"/>
    <col min="13814" max="13814" width="3" style="162" bestFit="1" customWidth="1"/>
    <col min="13815" max="13815" width="9.5703125" style="162" bestFit="1" customWidth="1"/>
    <col min="13816" max="13816" width="2.5703125" style="162" bestFit="1" customWidth="1"/>
    <col min="13817" max="13817" width="3" style="162" bestFit="1" customWidth="1"/>
    <col min="13818" max="13818" width="5.140625" style="162" bestFit="1" customWidth="1"/>
    <col min="13819" max="13819" width="11.5703125" style="162"/>
    <col min="13820" max="13820" width="3" style="162" bestFit="1" customWidth="1"/>
    <col min="13821" max="13821" width="5.140625" style="162" bestFit="1" customWidth="1"/>
    <col min="13822" max="14058" width="11.5703125" style="162"/>
    <col min="14059" max="14059" width="2" style="162" customWidth="1"/>
    <col min="14060" max="14060" width="11.42578125" style="162" customWidth="1"/>
    <col min="14061" max="14061" width="16.28515625" style="162" customWidth="1"/>
    <col min="14062" max="14062" width="17.5703125" style="162" customWidth="1"/>
    <col min="14063" max="14063" width="11.5703125" style="162" customWidth="1"/>
    <col min="14064" max="14064" width="4.5703125" style="162" bestFit="1" customWidth="1"/>
    <col min="14065" max="14065" width="11" style="162" bestFit="1" customWidth="1"/>
    <col min="14066" max="14066" width="6.42578125" style="162" customWidth="1"/>
    <col min="14067" max="14067" width="10" style="162" customWidth="1"/>
    <col min="14068" max="14068" width="9.85546875" style="162" customWidth="1"/>
    <col min="14069" max="14069" width="9" style="162" customWidth="1"/>
    <col min="14070" max="14070" width="3" style="162" bestFit="1" customWidth="1"/>
    <col min="14071" max="14071" width="9.5703125" style="162" bestFit="1" customWidth="1"/>
    <col min="14072" max="14072" width="2.5703125" style="162" bestFit="1" customWidth="1"/>
    <col min="14073" max="14073" width="3" style="162" bestFit="1" customWidth="1"/>
    <col min="14074" max="14074" width="5.140625" style="162" bestFit="1" customWidth="1"/>
    <col min="14075" max="14075" width="11.5703125" style="162"/>
    <col min="14076" max="14076" width="3" style="162" bestFit="1" customWidth="1"/>
    <col min="14077" max="14077" width="5.140625" style="162" bestFit="1" customWidth="1"/>
    <col min="14078" max="14314" width="11.5703125" style="162"/>
    <col min="14315" max="14315" width="2" style="162" customWidth="1"/>
    <col min="14316" max="14316" width="11.42578125" style="162" customWidth="1"/>
    <col min="14317" max="14317" width="16.28515625" style="162" customWidth="1"/>
    <col min="14318" max="14318" width="17.5703125" style="162" customWidth="1"/>
    <col min="14319" max="14319" width="11.5703125" style="162" customWidth="1"/>
    <col min="14320" max="14320" width="4.5703125" style="162" bestFit="1" customWidth="1"/>
    <col min="14321" max="14321" width="11" style="162" bestFit="1" customWidth="1"/>
    <col min="14322" max="14322" width="6.42578125" style="162" customWidth="1"/>
    <col min="14323" max="14323" width="10" style="162" customWidth="1"/>
    <col min="14324" max="14324" width="9.85546875" style="162" customWidth="1"/>
    <col min="14325" max="14325" width="9" style="162" customWidth="1"/>
    <col min="14326" max="14326" width="3" style="162" bestFit="1" customWidth="1"/>
    <col min="14327" max="14327" width="9.5703125" style="162" bestFit="1" customWidth="1"/>
    <col min="14328" max="14328" width="2.5703125" style="162" bestFit="1" customWidth="1"/>
    <col min="14329" max="14329" width="3" style="162" bestFit="1" customWidth="1"/>
    <col min="14330" max="14330" width="5.140625" style="162" bestFit="1" customWidth="1"/>
    <col min="14331" max="14331" width="11.5703125" style="162"/>
    <col min="14332" max="14332" width="3" style="162" bestFit="1" customWidth="1"/>
    <col min="14333" max="14333" width="5.140625" style="162" bestFit="1" customWidth="1"/>
    <col min="14334" max="14570" width="11.5703125" style="162"/>
    <col min="14571" max="14571" width="2" style="162" customWidth="1"/>
    <col min="14572" max="14572" width="11.42578125" style="162" customWidth="1"/>
    <col min="14573" max="14573" width="16.28515625" style="162" customWidth="1"/>
    <col min="14574" max="14574" width="17.5703125" style="162" customWidth="1"/>
    <col min="14575" max="14575" width="11.5703125" style="162" customWidth="1"/>
    <col min="14576" max="14576" width="4.5703125" style="162" bestFit="1" customWidth="1"/>
    <col min="14577" max="14577" width="11" style="162" bestFit="1" customWidth="1"/>
    <col min="14578" max="14578" width="6.42578125" style="162" customWidth="1"/>
    <col min="14579" max="14579" width="10" style="162" customWidth="1"/>
    <col min="14580" max="14580" width="9.85546875" style="162" customWidth="1"/>
    <col min="14581" max="14581" width="9" style="162" customWidth="1"/>
    <col min="14582" max="14582" width="3" style="162" bestFit="1" customWidth="1"/>
    <col min="14583" max="14583" width="9.5703125" style="162" bestFit="1" customWidth="1"/>
    <col min="14584" max="14584" width="2.5703125" style="162" bestFit="1" customWidth="1"/>
    <col min="14585" max="14585" width="3" style="162" bestFit="1" customWidth="1"/>
    <col min="14586" max="14586" width="5.140625" style="162" bestFit="1" customWidth="1"/>
    <col min="14587" max="14587" width="11.5703125" style="162"/>
    <col min="14588" max="14588" width="3" style="162" bestFit="1" customWidth="1"/>
    <col min="14589" max="14589" width="5.140625" style="162" bestFit="1" customWidth="1"/>
    <col min="14590" max="14826" width="11.5703125" style="162"/>
    <col min="14827" max="14827" width="2" style="162" customWidth="1"/>
    <col min="14828" max="14828" width="11.42578125" style="162" customWidth="1"/>
    <col min="14829" max="14829" width="16.28515625" style="162" customWidth="1"/>
    <col min="14830" max="14830" width="17.5703125" style="162" customWidth="1"/>
    <col min="14831" max="14831" width="11.5703125" style="162" customWidth="1"/>
    <col min="14832" max="14832" width="4.5703125" style="162" bestFit="1" customWidth="1"/>
    <col min="14833" max="14833" width="11" style="162" bestFit="1" customWidth="1"/>
    <col min="14834" max="14834" width="6.42578125" style="162" customWidth="1"/>
    <col min="14835" max="14835" width="10" style="162" customWidth="1"/>
    <col min="14836" max="14836" width="9.85546875" style="162" customWidth="1"/>
    <col min="14837" max="14837" width="9" style="162" customWidth="1"/>
    <col min="14838" max="14838" width="3" style="162" bestFit="1" customWidth="1"/>
    <col min="14839" max="14839" width="9.5703125" style="162" bestFit="1" customWidth="1"/>
    <col min="14840" max="14840" width="2.5703125" style="162" bestFit="1" customWidth="1"/>
    <col min="14841" max="14841" width="3" style="162" bestFit="1" customWidth="1"/>
    <col min="14842" max="14842" width="5.140625" style="162" bestFit="1" customWidth="1"/>
    <col min="14843" max="14843" width="11.5703125" style="162"/>
    <col min="14844" max="14844" width="3" style="162" bestFit="1" customWidth="1"/>
    <col min="14845" max="14845" width="5.140625" style="162" bestFit="1" customWidth="1"/>
    <col min="14846" max="15082" width="11.5703125" style="162"/>
    <col min="15083" max="15083" width="2" style="162" customWidth="1"/>
    <col min="15084" max="15084" width="11.42578125" style="162" customWidth="1"/>
    <col min="15085" max="15085" width="16.28515625" style="162" customWidth="1"/>
    <col min="15086" max="15086" width="17.5703125" style="162" customWidth="1"/>
    <col min="15087" max="15087" width="11.5703125" style="162" customWidth="1"/>
    <col min="15088" max="15088" width="4.5703125" style="162" bestFit="1" customWidth="1"/>
    <col min="15089" max="15089" width="11" style="162" bestFit="1" customWidth="1"/>
    <col min="15090" max="15090" width="6.42578125" style="162" customWidth="1"/>
    <col min="15091" max="15091" width="10" style="162" customWidth="1"/>
    <col min="15092" max="15092" width="9.85546875" style="162" customWidth="1"/>
    <col min="15093" max="15093" width="9" style="162" customWidth="1"/>
    <col min="15094" max="15094" width="3" style="162" bestFit="1" customWidth="1"/>
    <col min="15095" max="15095" width="9.5703125" style="162" bestFit="1" customWidth="1"/>
    <col min="15096" max="15096" width="2.5703125" style="162" bestFit="1" customWidth="1"/>
    <col min="15097" max="15097" width="3" style="162" bestFit="1" customWidth="1"/>
    <col min="15098" max="15098" width="5.140625" style="162" bestFit="1" customWidth="1"/>
    <col min="15099" max="15099" width="11.5703125" style="162"/>
    <col min="15100" max="15100" width="3" style="162" bestFit="1" customWidth="1"/>
    <col min="15101" max="15101" width="5.140625" style="162" bestFit="1" customWidth="1"/>
    <col min="15102" max="15338" width="11.5703125" style="162"/>
    <col min="15339" max="15339" width="2" style="162" customWidth="1"/>
    <col min="15340" max="15340" width="11.42578125" style="162" customWidth="1"/>
    <col min="15341" max="15341" width="16.28515625" style="162" customWidth="1"/>
    <col min="15342" max="15342" width="17.5703125" style="162" customWidth="1"/>
    <col min="15343" max="15343" width="11.5703125" style="162" customWidth="1"/>
    <col min="15344" max="15344" width="4.5703125" style="162" bestFit="1" customWidth="1"/>
    <col min="15345" max="15345" width="11" style="162" bestFit="1" customWidth="1"/>
    <col min="15346" max="15346" width="6.42578125" style="162" customWidth="1"/>
    <col min="15347" max="15347" width="10" style="162" customWidth="1"/>
    <col min="15348" max="15348" width="9.85546875" style="162" customWidth="1"/>
    <col min="15349" max="15349" width="9" style="162" customWidth="1"/>
    <col min="15350" max="15350" width="3" style="162" bestFit="1" customWidth="1"/>
    <col min="15351" max="15351" width="9.5703125" style="162" bestFit="1" customWidth="1"/>
    <col min="15352" max="15352" width="2.5703125" style="162" bestFit="1" customWidth="1"/>
    <col min="15353" max="15353" width="3" style="162" bestFit="1" customWidth="1"/>
    <col min="15354" max="15354" width="5.140625" style="162" bestFit="1" customWidth="1"/>
    <col min="15355" max="15355" width="11.5703125" style="162"/>
    <col min="15356" max="15356" width="3" style="162" bestFit="1" customWidth="1"/>
    <col min="15357" max="15357" width="5.140625" style="162" bestFit="1" customWidth="1"/>
    <col min="15358" max="15594" width="11.5703125" style="162"/>
    <col min="15595" max="15595" width="2" style="162" customWidth="1"/>
    <col min="15596" max="15596" width="11.42578125" style="162" customWidth="1"/>
    <col min="15597" max="15597" width="16.28515625" style="162" customWidth="1"/>
    <col min="15598" max="15598" width="17.5703125" style="162" customWidth="1"/>
    <col min="15599" max="15599" width="11.5703125" style="162" customWidth="1"/>
    <col min="15600" max="15600" width="4.5703125" style="162" bestFit="1" customWidth="1"/>
    <col min="15601" max="15601" width="11" style="162" bestFit="1" customWidth="1"/>
    <col min="15602" max="15602" width="6.42578125" style="162" customWidth="1"/>
    <col min="15603" max="15603" width="10" style="162" customWidth="1"/>
    <col min="15604" max="15604" width="9.85546875" style="162" customWidth="1"/>
    <col min="15605" max="15605" width="9" style="162" customWidth="1"/>
    <col min="15606" max="15606" width="3" style="162" bestFit="1" customWidth="1"/>
    <col min="15607" max="15607" width="9.5703125" style="162" bestFit="1" customWidth="1"/>
    <col min="15608" max="15608" width="2.5703125" style="162" bestFit="1" customWidth="1"/>
    <col min="15609" max="15609" width="3" style="162" bestFit="1" customWidth="1"/>
    <col min="15610" max="15610" width="5.140625" style="162" bestFit="1" customWidth="1"/>
    <col min="15611" max="15611" width="11.5703125" style="162"/>
    <col min="15612" max="15612" width="3" style="162" bestFit="1" customWidth="1"/>
    <col min="15613" max="15613" width="5.140625" style="162" bestFit="1" customWidth="1"/>
    <col min="15614" max="15850" width="11.5703125" style="162"/>
    <col min="15851" max="15851" width="2" style="162" customWidth="1"/>
    <col min="15852" max="15852" width="11.42578125" style="162" customWidth="1"/>
    <col min="15853" max="15853" width="16.28515625" style="162" customWidth="1"/>
    <col min="15854" max="15854" width="17.5703125" style="162" customWidth="1"/>
    <col min="15855" max="15855" width="11.5703125" style="162" customWidth="1"/>
    <col min="15856" max="15856" width="4.5703125" style="162" bestFit="1" customWidth="1"/>
    <col min="15857" max="15857" width="11" style="162" bestFit="1" customWidth="1"/>
    <col min="15858" max="15858" width="6.42578125" style="162" customWidth="1"/>
    <col min="15859" max="15859" width="10" style="162" customWidth="1"/>
    <col min="15860" max="15860" width="9.85546875" style="162" customWidth="1"/>
    <col min="15861" max="15861" width="9" style="162" customWidth="1"/>
    <col min="15862" max="15862" width="3" style="162" bestFit="1" customWidth="1"/>
    <col min="15863" max="15863" width="9.5703125" style="162" bestFit="1" customWidth="1"/>
    <col min="15864" max="15864" width="2.5703125" style="162" bestFit="1" customWidth="1"/>
    <col min="15865" max="15865" width="3" style="162" bestFit="1" customWidth="1"/>
    <col min="15866" max="15866" width="5.140625" style="162" bestFit="1" customWidth="1"/>
    <col min="15867" max="15867" width="11.5703125" style="162"/>
    <col min="15868" max="15868" width="3" style="162" bestFit="1" customWidth="1"/>
    <col min="15869" max="15869" width="5.140625" style="162" bestFit="1" customWidth="1"/>
    <col min="15870" max="16106" width="11.5703125" style="162"/>
    <col min="16107" max="16107" width="2" style="162" customWidth="1"/>
    <col min="16108" max="16108" width="11.42578125" style="162" customWidth="1"/>
    <col min="16109" max="16109" width="16.28515625" style="162" customWidth="1"/>
    <col min="16110" max="16110" width="17.5703125" style="162" customWidth="1"/>
    <col min="16111" max="16111" width="11.5703125" style="162" customWidth="1"/>
    <col min="16112" max="16112" width="4.5703125" style="162" bestFit="1" customWidth="1"/>
    <col min="16113" max="16113" width="11" style="162" bestFit="1" customWidth="1"/>
    <col min="16114" max="16114" width="6.42578125" style="162" customWidth="1"/>
    <col min="16115" max="16115" width="10" style="162" customWidth="1"/>
    <col min="16116" max="16116" width="9.85546875" style="162" customWidth="1"/>
    <col min="16117" max="16117" width="9" style="162" customWidth="1"/>
    <col min="16118" max="16118" width="3" style="162" bestFit="1" customWidth="1"/>
    <col min="16119" max="16119" width="9.5703125" style="162" bestFit="1" customWidth="1"/>
    <col min="16120" max="16120" width="2.5703125" style="162" bestFit="1" customWidth="1"/>
    <col min="16121" max="16121" width="3" style="162" bestFit="1" customWidth="1"/>
    <col min="16122" max="16122" width="5.140625" style="162" bestFit="1" customWidth="1"/>
    <col min="16123" max="16123" width="11.5703125" style="162"/>
    <col min="16124" max="16124" width="3" style="162" bestFit="1" customWidth="1"/>
    <col min="16125" max="16125" width="5.140625" style="162" bestFit="1" customWidth="1"/>
    <col min="16126" max="16384" width="11.5703125" style="162"/>
  </cols>
  <sheetData>
    <row r="2" spans="1:13" ht="8.25" customHeight="1" x14ac:dyDescent="0.25">
      <c r="C2" s="843"/>
      <c r="D2" s="844"/>
      <c r="E2" s="844"/>
      <c r="F2" s="844"/>
      <c r="G2" s="844"/>
      <c r="H2" s="844"/>
      <c r="I2" s="844"/>
      <c r="J2" s="844"/>
      <c r="K2" s="363"/>
    </row>
    <row r="3" spans="1:13" ht="16.5" customHeight="1" x14ac:dyDescent="0.25">
      <c r="C3" s="845"/>
      <c r="D3" s="2594"/>
      <c r="E3" s="2594"/>
      <c r="F3" s="2594"/>
      <c r="G3" s="2595"/>
      <c r="H3" s="2595"/>
      <c r="I3" s="2595"/>
      <c r="J3" s="2595"/>
      <c r="K3" s="204"/>
      <c r="L3" s="170"/>
    </row>
    <row r="4" spans="1:13" ht="10.5" customHeight="1" x14ac:dyDescent="0.25">
      <c r="C4" s="845"/>
      <c r="D4" s="2595"/>
      <c r="E4" s="2595"/>
      <c r="F4" s="2595"/>
      <c r="G4" s="2595"/>
      <c r="H4" s="2595"/>
      <c r="I4" s="2595"/>
      <c r="J4" s="2595"/>
      <c r="K4" s="204"/>
      <c r="L4" s="170"/>
    </row>
    <row r="5" spans="1:13" ht="23.25" customHeight="1" x14ac:dyDescent="0.25">
      <c r="C5" s="845"/>
      <c r="D5" s="783"/>
      <c r="E5" s="783"/>
      <c r="F5" s="783"/>
      <c r="G5" s="783"/>
      <c r="H5" s="783"/>
      <c r="I5" s="783"/>
      <c r="J5" s="783"/>
      <c r="K5" s="204"/>
      <c r="L5" s="170"/>
    </row>
    <row r="6" spans="1:13" ht="18.75" x14ac:dyDescent="0.3">
      <c r="C6" s="845"/>
      <c r="D6" s="2596" t="s">
        <v>27</v>
      </c>
      <c r="E6" s="2596"/>
      <c r="F6" s="2596"/>
      <c r="G6" s="2597"/>
      <c r="H6" s="2597"/>
      <c r="I6" s="2597"/>
      <c r="J6" s="2597"/>
      <c r="K6" s="204"/>
      <c r="L6" s="170"/>
    </row>
    <row r="7" spans="1:13" x14ac:dyDescent="0.25">
      <c r="C7" s="845"/>
      <c r="D7" s="2598" t="s">
        <v>118</v>
      </c>
      <c r="E7" s="2598"/>
      <c r="F7" s="2598"/>
      <c r="G7" s="2599"/>
      <c r="H7" s="2599"/>
      <c r="I7" s="2599"/>
      <c r="J7" s="2599"/>
      <c r="K7" s="204"/>
      <c r="L7" s="170"/>
    </row>
    <row r="8" spans="1:13" x14ac:dyDescent="0.25">
      <c r="C8" s="845"/>
      <c r="D8" s="2602" t="s">
        <v>157</v>
      </c>
      <c r="E8" s="2602"/>
      <c r="F8" s="2602"/>
      <c r="G8" s="2603"/>
      <c r="H8" s="2603"/>
      <c r="I8" s="2603"/>
      <c r="J8" s="2603"/>
      <c r="K8" s="204"/>
      <c r="L8" s="170"/>
    </row>
    <row r="9" spans="1:13" ht="15.75" customHeight="1" x14ac:dyDescent="0.25">
      <c r="A9" s="195"/>
      <c r="B9" s="195"/>
      <c r="C9" s="846"/>
      <c r="D9" s="783"/>
      <c r="E9" s="783"/>
      <c r="F9" s="783"/>
      <c r="G9" s="783"/>
      <c r="H9" s="783"/>
      <c r="I9" s="783"/>
      <c r="J9" s="836"/>
      <c r="K9" s="204"/>
      <c r="L9" s="170"/>
    </row>
    <row r="10" spans="1:13" x14ac:dyDescent="0.25">
      <c r="A10" s="196"/>
      <c r="B10" s="196"/>
      <c r="C10" s="847"/>
      <c r="D10" s="832" t="s">
        <v>252</v>
      </c>
      <c r="E10" s="2609">
        <f>'Datos Generales'!C6</f>
        <v>45291</v>
      </c>
      <c r="F10" s="2609"/>
      <c r="H10" s="957" t="s">
        <v>248</v>
      </c>
      <c r="I10" s="1036" t="str">
        <f>'Datos Generales'!C9</f>
        <v>02</v>
      </c>
      <c r="J10" s="170"/>
      <c r="K10" s="204"/>
      <c r="L10" s="170"/>
    </row>
    <row r="11" spans="1:13" ht="15.75" x14ac:dyDescent="0.25">
      <c r="A11" s="196"/>
      <c r="B11" s="196"/>
      <c r="C11" s="847"/>
      <c r="D11" s="832" t="s">
        <v>247</v>
      </c>
      <c r="E11" s="2604" t="str">
        <f>+'Datos Generales'!C7</f>
        <v>DIGESETT</v>
      </c>
      <c r="F11" s="2604"/>
      <c r="G11" s="2604"/>
      <c r="H11" s="956" t="s">
        <v>20</v>
      </c>
      <c r="I11" s="1037" t="str">
        <f>'Datos Generales'!C10</f>
        <v>01</v>
      </c>
      <c r="J11" s="197"/>
      <c r="K11" s="204"/>
      <c r="L11" s="170"/>
    </row>
    <row r="12" spans="1:13" ht="15.75" x14ac:dyDescent="0.25">
      <c r="A12" s="196"/>
      <c r="B12" s="196"/>
      <c r="C12" s="847"/>
      <c r="D12" s="832" t="s">
        <v>16</v>
      </c>
      <c r="E12" s="1035" t="str">
        <f>+'Datos Generales'!C8</f>
        <v>0202</v>
      </c>
      <c r="F12" s="943"/>
      <c r="G12" s="944"/>
      <c r="H12" s="956" t="s">
        <v>22</v>
      </c>
      <c r="I12" s="1037" t="str">
        <f>'Datos Generales'!C11</f>
        <v>0005</v>
      </c>
      <c r="J12" s="197"/>
      <c r="K12" s="204"/>
      <c r="L12" s="170"/>
      <c r="M12" s="162" t="s">
        <v>418</v>
      </c>
    </row>
    <row r="13" spans="1:13" ht="11.25" customHeight="1" x14ac:dyDescent="0.25">
      <c r="A13" s="196"/>
      <c r="B13" s="196"/>
      <c r="C13" s="847"/>
      <c r="D13" s="833"/>
      <c r="E13" s="159"/>
      <c r="F13" s="159"/>
      <c r="G13" s="199"/>
      <c r="H13" s="197"/>
      <c r="I13" s="203"/>
      <c r="J13" s="197"/>
      <c r="K13" s="204"/>
      <c r="L13" s="170"/>
      <c r="M13" s="162" t="s">
        <v>419</v>
      </c>
    </row>
    <row r="14" spans="1:13" x14ac:dyDescent="0.25">
      <c r="A14" s="195"/>
      <c r="B14" s="195"/>
      <c r="C14" s="846"/>
      <c r="D14" s="834" t="s">
        <v>417</v>
      </c>
      <c r="E14" s="2605"/>
      <c r="F14" s="2606"/>
      <c r="G14" s="783"/>
      <c r="H14" s="170"/>
      <c r="I14" s="206"/>
      <c r="J14" s="836"/>
      <c r="K14" s="204"/>
      <c r="L14" s="170"/>
    </row>
    <row r="15" spans="1:13" ht="15.75" x14ac:dyDescent="0.25">
      <c r="A15" s="200"/>
      <c r="B15" s="200"/>
      <c r="C15" s="848"/>
      <c r="D15" s="856" t="s">
        <v>292</v>
      </c>
      <c r="E15" s="2607" t="s">
        <v>560</v>
      </c>
      <c r="F15" s="2608"/>
      <c r="G15" s="116"/>
      <c r="H15" s="201"/>
      <c r="I15" s="201"/>
      <c r="J15" s="201"/>
      <c r="K15" s="204"/>
      <c r="L15" s="170"/>
    </row>
    <row r="16" spans="1:13" ht="5.25" customHeight="1" x14ac:dyDescent="0.25">
      <c r="A16" s="195"/>
      <c r="B16" s="195"/>
      <c r="C16" s="846"/>
      <c r="D16" s="2600"/>
      <c r="E16" s="2600"/>
      <c r="F16" s="2600"/>
      <c r="G16" s="2600"/>
      <c r="H16" s="2600"/>
      <c r="I16" s="2600"/>
      <c r="J16" s="2600"/>
      <c r="K16" s="204"/>
      <c r="L16" s="170"/>
    </row>
    <row r="17" spans="1:17" x14ac:dyDescent="0.25">
      <c r="A17" s="195"/>
      <c r="B17" s="195"/>
      <c r="C17" s="846"/>
      <c r="D17" s="2601" t="s">
        <v>119</v>
      </c>
      <c r="E17" s="2601"/>
      <c r="F17" s="2601"/>
      <c r="G17" s="2601"/>
      <c r="H17" s="840" t="s">
        <v>110</v>
      </c>
      <c r="I17" s="2601" t="s">
        <v>56</v>
      </c>
      <c r="J17" s="2601"/>
      <c r="K17" s="204"/>
      <c r="L17" s="170"/>
    </row>
    <row r="18" spans="1:17" x14ac:dyDescent="0.25">
      <c r="A18" s="195"/>
      <c r="B18" s="195"/>
      <c r="C18" s="846"/>
      <c r="D18" s="2580">
        <v>2000</v>
      </c>
      <c r="E18" s="2580"/>
      <c r="F18" s="2580"/>
      <c r="G18" s="2580"/>
      <c r="H18" s="945">
        <v>22</v>
      </c>
      <c r="I18" s="2616">
        <f>+D18*H18</f>
        <v>44000</v>
      </c>
      <c r="J18" s="2616"/>
      <c r="K18" s="204"/>
      <c r="L18" s="170"/>
    </row>
    <row r="19" spans="1:17" x14ac:dyDescent="0.25">
      <c r="A19" s="195"/>
      <c r="B19" s="195"/>
      <c r="C19" s="846"/>
      <c r="D19" s="2580">
        <v>1000</v>
      </c>
      <c r="E19" s="2580"/>
      <c r="F19" s="2580"/>
      <c r="G19" s="2580"/>
      <c r="H19" s="945">
        <v>8</v>
      </c>
      <c r="I19" s="2616">
        <f t="shared" ref="I19:I23" si="0">+D19*H19</f>
        <v>8000</v>
      </c>
      <c r="J19" s="2616"/>
      <c r="K19" s="204"/>
      <c r="L19" s="170"/>
    </row>
    <row r="20" spans="1:17" x14ac:dyDescent="0.25">
      <c r="A20" s="195"/>
      <c r="B20" s="195"/>
      <c r="C20" s="846"/>
      <c r="D20" s="2580">
        <v>500</v>
      </c>
      <c r="E20" s="2580"/>
      <c r="F20" s="2580"/>
      <c r="G20" s="2580"/>
      <c r="H20" s="945">
        <v>14</v>
      </c>
      <c r="I20" s="2616">
        <f t="shared" si="0"/>
        <v>7000</v>
      </c>
      <c r="J20" s="2616"/>
      <c r="K20" s="204"/>
      <c r="L20" s="170"/>
      <c r="Q20" s="162">
        <v>0</v>
      </c>
    </row>
    <row r="21" spans="1:17" x14ac:dyDescent="0.25">
      <c r="A21" s="195"/>
      <c r="B21" s="195"/>
      <c r="C21" s="846"/>
      <c r="D21" s="2580">
        <v>200</v>
      </c>
      <c r="E21" s="2580"/>
      <c r="F21" s="2580"/>
      <c r="G21" s="2580"/>
      <c r="H21" s="945">
        <v>5</v>
      </c>
      <c r="I21" s="2616">
        <f t="shared" si="0"/>
        <v>1000</v>
      </c>
      <c r="J21" s="2616"/>
      <c r="K21" s="204"/>
      <c r="L21" s="170"/>
    </row>
    <row r="22" spans="1:17" x14ac:dyDescent="0.25">
      <c r="A22" s="195"/>
      <c r="B22" s="195"/>
      <c r="C22" s="846"/>
      <c r="D22" s="2580">
        <v>100</v>
      </c>
      <c r="E22" s="2580"/>
      <c r="F22" s="2580"/>
      <c r="G22" s="2580"/>
      <c r="H22" s="945">
        <v>48</v>
      </c>
      <c r="I22" s="2616">
        <f t="shared" si="0"/>
        <v>4800</v>
      </c>
      <c r="J22" s="2616"/>
      <c r="K22" s="204"/>
      <c r="L22" s="170"/>
    </row>
    <row r="23" spans="1:17" x14ac:dyDescent="0.25">
      <c r="A23" s="195"/>
      <c r="B23" s="195"/>
      <c r="C23" s="846"/>
      <c r="D23" s="2580">
        <v>50</v>
      </c>
      <c r="E23" s="2580"/>
      <c r="F23" s="2580"/>
      <c r="G23" s="2580"/>
      <c r="H23" s="945">
        <v>2</v>
      </c>
      <c r="I23" s="2616">
        <f t="shared" si="0"/>
        <v>100</v>
      </c>
      <c r="J23" s="2616"/>
      <c r="K23" s="204"/>
      <c r="L23" s="170"/>
    </row>
    <row r="24" spans="1:17" x14ac:dyDescent="0.25">
      <c r="A24" s="195"/>
      <c r="B24" s="195"/>
      <c r="C24" s="846"/>
      <c r="D24" s="2581" t="s">
        <v>120</v>
      </c>
      <c r="E24" s="2581"/>
      <c r="F24" s="2581"/>
      <c r="G24" s="2581"/>
      <c r="H24" s="1337">
        <f>SUM(H18:H23)</f>
        <v>99</v>
      </c>
      <c r="I24" s="2614">
        <f>SUM(I18:J23)</f>
        <v>64900</v>
      </c>
      <c r="J24" s="2614"/>
      <c r="K24" s="204"/>
      <c r="L24" s="170"/>
    </row>
    <row r="25" spans="1:17" ht="7.5" customHeight="1" x14ac:dyDescent="0.25">
      <c r="A25" s="195"/>
      <c r="B25" s="195"/>
      <c r="C25" s="846"/>
      <c r="D25" s="784"/>
      <c r="E25" s="784"/>
      <c r="F25" s="784"/>
      <c r="G25" s="784"/>
      <c r="H25" s="784"/>
      <c r="I25" s="841"/>
      <c r="J25" s="841"/>
      <c r="K25" s="204"/>
      <c r="L25" s="170"/>
    </row>
    <row r="26" spans="1:17" x14ac:dyDescent="0.25">
      <c r="A26" s="195"/>
      <c r="B26" s="195"/>
      <c r="C26" s="846"/>
      <c r="D26" s="2601" t="s">
        <v>121</v>
      </c>
      <c r="E26" s="2601"/>
      <c r="F26" s="2601"/>
      <c r="G26" s="2601"/>
      <c r="H26" s="840" t="s">
        <v>110</v>
      </c>
      <c r="I26" s="2615" t="s">
        <v>56</v>
      </c>
      <c r="J26" s="2615"/>
      <c r="K26" s="204"/>
      <c r="L26" s="170"/>
    </row>
    <row r="27" spans="1:17" x14ac:dyDescent="0.25">
      <c r="A27" s="195"/>
      <c r="B27" s="195"/>
      <c r="C27" s="846"/>
      <c r="D27" s="2580">
        <v>25</v>
      </c>
      <c r="E27" s="2580"/>
      <c r="F27" s="2580"/>
      <c r="G27" s="2580"/>
      <c r="H27" s="945">
        <v>1</v>
      </c>
      <c r="I27" s="2616">
        <f>+D27*H27</f>
        <v>25</v>
      </c>
      <c r="J27" s="2616"/>
      <c r="K27" s="204"/>
      <c r="L27" s="170"/>
    </row>
    <row r="28" spans="1:17" x14ac:dyDescent="0.25">
      <c r="A28" s="195"/>
      <c r="B28" s="195"/>
      <c r="C28" s="846"/>
      <c r="D28" s="2580">
        <v>10</v>
      </c>
      <c r="E28" s="2580"/>
      <c r="F28" s="2580"/>
      <c r="G28" s="2580"/>
      <c r="H28" s="945">
        <v>9</v>
      </c>
      <c r="I28" s="2616">
        <f>+D28*H28</f>
        <v>90</v>
      </c>
      <c r="J28" s="2616"/>
      <c r="K28" s="204"/>
      <c r="L28" s="170"/>
    </row>
    <row r="29" spans="1:17" x14ac:dyDescent="0.25">
      <c r="A29" s="195"/>
      <c r="B29" s="195"/>
      <c r="C29" s="846"/>
      <c r="D29" s="2580">
        <v>5</v>
      </c>
      <c r="E29" s="2580"/>
      <c r="F29" s="2580"/>
      <c r="G29" s="2580"/>
      <c r="H29" s="945">
        <v>2</v>
      </c>
      <c r="I29" s="2616">
        <f>+D29*H29</f>
        <v>10</v>
      </c>
      <c r="J29" s="2616"/>
      <c r="K29" s="204"/>
      <c r="L29" s="170"/>
    </row>
    <row r="30" spans="1:17" x14ac:dyDescent="0.25">
      <c r="A30" s="195"/>
      <c r="B30" s="195"/>
      <c r="C30" s="846"/>
      <c r="D30" s="2580">
        <v>1</v>
      </c>
      <c r="E30" s="2580"/>
      <c r="F30" s="2580"/>
      <c r="G30" s="2580"/>
      <c r="H30" s="945">
        <v>16</v>
      </c>
      <c r="I30" s="2616">
        <f>+D30*H30</f>
        <v>16</v>
      </c>
      <c r="J30" s="2616"/>
      <c r="K30" s="204"/>
      <c r="L30" s="170"/>
    </row>
    <row r="31" spans="1:17" x14ac:dyDescent="0.25">
      <c r="A31" s="195"/>
      <c r="B31" s="195"/>
      <c r="C31" s="846"/>
      <c r="D31" s="2581" t="s">
        <v>122</v>
      </c>
      <c r="E31" s="2581"/>
      <c r="F31" s="2581"/>
      <c r="G31" s="2581"/>
      <c r="H31" s="1646">
        <f>SUM(H27:H30)</f>
        <v>28</v>
      </c>
      <c r="I31" s="2583">
        <f>SUM(I27:J30)</f>
        <v>141</v>
      </c>
      <c r="J31" s="2583"/>
      <c r="K31" s="204"/>
      <c r="L31" s="170"/>
    </row>
    <row r="32" spans="1:17" x14ac:dyDescent="0.25">
      <c r="A32" s="195"/>
      <c r="B32" s="195"/>
      <c r="C32" s="846"/>
      <c r="D32" s="2581" t="s">
        <v>123</v>
      </c>
      <c r="E32" s="2581"/>
      <c r="F32" s="2581"/>
      <c r="G32" s="2581"/>
      <c r="H32" s="1645">
        <f>+H24+H31</f>
        <v>127</v>
      </c>
      <c r="I32" s="2618">
        <f>I24+I31</f>
        <v>65041</v>
      </c>
      <c r="J32" s="2619"/>
      <c r="K32" s="204"/>
      <c r="L32" s="1644"/>
    </row>
    <row r="33" spans="1:13" x14ac:dyDescent="0.25">
      <c r="A33" s="195"/>
      <c r="B33" s="195"/>
      <c r="C33" s="846"/>
      <c r="D33" s="1360"/>
      <c r="E33" s="1360"/>
      <c r="F33" s="1360"/>
      <c r="G33" s="1360"/>
      <c r="H33" s="1361"/>
      <c r="I33" s="2584"/>
      <c r="J33" s="2584"/>
      <c r="K33" s="204"/>
      <c r="L33" s="170"/>
    </row>
    <row r="34" spans="1:13" x14ac:dyDescent="0.25">
      <c r="A34" s="195"/>
      <c r="B34" s="195"/>
      <c r="C34" s="846"/>
      <c r="D34" s="2611" t="s">
        <v>729</v>
      </c>
      <c r="E34" s="2612"/>
      <c r="F34" s="2612"/>
      <c r="G34" s="2612"/>
      <c r="H34" s="2613"/>
      <c r="I34" s="2620">
        <v>134960.79999999999</v>
      </c>
      <c r="J34" s="2620"/>
      <c r="K34" s="204"/>
      <c r="L34" s="170"/>
    </row>
    <row r="35" spans="1:13" x14ac:dyDescent="0.25">
      <c r="A35" s="195"/>
      <c r="B35" s="195"/>
      <c r="C35" s="846"/>
      <c r="D35" s="2611" t="s">
        <v>730</v>
      </c>
      <c r="E35" s="2612"/>
      <c r="F35" s="2612"/>
      <c r="G35" s="2612"/>
      <c r="H35" s="2613"/>
      <c r="I35" s="2590">
        <v>0</v>
      </c>
      <c r="J35" s="2590"/>
      <c r="K35" s="204"/>
      <c r="L35" s="170"/>
    </row>
    <row r="36" spans="1:13" x14ac:dyDescent="0.25">
      <c r="A36" s="195"/>
      <c r="B36" s="195"/>
      <c r="C36" s="846"/>
      <c r="D36" s="2574" t="s">
        <v>731</v>
      </c>
      <c r="E36" s="2575"/>
      <c r="F36" s="2575"/>
      <c r="G36" s="2575"/>
      <c r="H36" s="2576"/>
      <c r="I36" s="2590"/>
      <c r="J36" s="2590"/>
      <c r="K36" s="204"/>
      <c r="L36" s="170"/>
    </row>
    <row r="37" spans="1:13" x14ac:dyDescent="0.25">
      <c r="A37" s="195"/>
      <c r="B37" s="195"/>
      <c r="C37" s="846"/>
      <c r="D37" s="2572" t="s">
        <v>124</v>
      </c>
      <c r="E37" s="2572"/>
      <c r="F37" s="2572"/>
      <c r="G37" s="2572"/>
      <c r="H37" s="2572"/>
      <c r="I37" s="2573">
        <f>+I34+I32</f>
        <v>200001.8</v>
      </c>
      <c r="J37" s="2573"/>
      <c r="K37" s="204"/>
      <c r="L37" s="170"/>
    </row>
    <row r="38" spans="1:13" x14ac:dyDescent="0.25">
      <c r="A38" s="195"/>
      <c r="B38" s="195"/>
      <c r="C38" s="846"/>
      <c r="D38" s="946"/>
      <c r="E38" s="946"/>
      <c r="F38" s="946"/>
      <c r="G38" s="946"/>
      <c r="H38" s="947"/>
      <c r="I38" s="948"/>
      <c r="J38" s="949"/>
      <c r="K38" s="204"/>
      <c r="L38" s="170"/>
    </row>
    <row r="39" spans="1:13" x14ac:dyDescent="0.25">
      <c r="A39" s="195"/>
      <c r="B39" s="195"/>
      <c r="C39" s="846"/>
      <c r="D39" s="946"/>
      <c r="E39" s="946"/>
      <c r="F39" s="946"/>
      <c r="G39" s="946"/>
      <c r="H39" s="1065" t="s">
        <v>211</v>
      </c>
      <c r="I39" s="2577" t="s">
        <v>416</v>
      </c>
      <c r="J39" s="2578"/>
      <c r="K39" s="204"/>
      <c r="L39" s="170"/>
      <c r="M39" s="162" t="s">
        <v>411</v>
      </c>
    </row>
    <row r="40" spans="1:13" x14ac:dyDescent="0.25">
      <c r="A40" s="195"/>
      <c r="B40" s="195"/>
      <c r="C40" s="846"/>
      <c r="D40" s="2574" t="s">
        <v>125</v>
      </c>
      <c r="E40" s="2575"/>
      <c r="F40" s="2575"/>
      <c r="G40" s="2576"/>
      <c r="H40" s="1330">
        <v>200000</v>
      </c>
      <c r="I40" s="2579" t="s">
        <v>413</v>
      </c>
      <c r="J40" s="2579"/>
      <c r="K40" s="204"/>
      <c r="L40" s="170"/>
      <c r="M40" s="162" t="s">
        <v>412</v>
      </c>
    </row>
    <row r="41" spans="1:13" x14ac:dyDescent="0.25">
      <c r="A41" s="195"/>
      <c r="B41" s="195"/>
      <c r="C41" s="846"/>
      <c r="D41" s="2574" t="s">
        <v>60</v>
      </c>
      <c r="E41" s="2575"/>
      <c r="F41" s="2575"/>
      <c r="G41" s="2576"/>
      <c r="H41" s="1330">
        <v>200001.8</v>
      </c>
      <c r="I41" s="2579"/>
      <c r="J41" s="2579"/>
      <c r="K41" s="204"/>
      <c r="L41" s="170"/>
      <c r="M41" s="162" t="s">
        <v>413</v>
      </c>
    </row>
    <row r="42" spans="1:13" ht="15.75" customHeight="1" x14ac:dyDescent="0.25">
      <c r="A42" s="195"/>
      <c r="B42" s="195"/>
      <c r="C42" s="846"/>
      <c r="D42" s="2574" t="s">
        <v>61</v>
      </c>
      <c r="E42" s="2575"/>
      <c r="F42" s="2575"/>
      <c r="G42" s="2576"/>
      <c r="H42" s="1330">
        <f>H40-H41</f>
        <v>-1.7999999999883585</v>
      </c>
      <c r="I42" s="2579"/>
      <c r="J42" s="2579"/>
      <c r="K42" s="204"/>
      <c r="L42" s="170"/>
    </row>
    <row r="43" spans="1:13" ht="15.75" x14ac:dyDescent="0.25">
      <c r="A43" s="195"/>
      <c r="B43" s="195"/>
      <c r="C43" s="846"/>
      <c r="D43" s="947"/>
      <c r="E43" s="950"/>
      <c r="F43" s="950"/>
      <c r="G43" s="951"/>
      <c r="H43" s="950"/>
      <c r="I43" s="948"/>
      <c r="J43" s="952"/>
      <c r="K43" s="204"/>
      <c r="L43" s="170"/>
    </row>
    <row r="44" spans="1:13" ht="15.75" x14ac:dyDescent="0.25">
      <c r="A44" s="195"/>
      <c r="B44" s="195"/>
      <c r="C44" s="846"/>
      <c r="D44" s="953" t="s">
        <v>282</v>
      </c>
      <c r="E44" s="953"/>
      <c r="F44" s="953"/>
      <c r="G44" s="953"/>
      <c r="H44" s="947"/>
      <c r="I44" s="2585"/>
      <c r="J44" s="2585"/>
      <c r="K44" s="204"/>
      <c r="L44" s="170"/>
    </row>
    <row r="45" spans="1:13" ht="36" customHeight="1" x14ac:dyDescent="0.25">
      <c r="A45" s="195"/>
      <c r="B45" s="195"/>
      <c r="C45" s="846"/>
      <c r="D45" s="2586" t="s">
        <v>732</v>
      </c>
      <c r="E45" s="2586"/>
      <c r="F45" s="2586"/>
      <c r="G45" s="2586"/>
      <c r="H45" s="2586"/>
      <c r="I45" s="2586"/>
      <c r="J45" s="2586"/>
      <c r="K45" s="204"/>
      <c r="L45" s="170"/>
    </row>
    <row r="46" spans="1:13" x14ac:dyDescent="0.25">
      <c r="A46" s="195"/>
      <c r="B46" s="195"/>
      <c r="C46" s="846"/>
      <c r="D46" s="842"/>
      <c r="E46" s="842"/>
      <c r="F46" s="842"/>
      <c r="G46" s="842"/>
      <c r="H46" s="842"/>
      <c r="I46" s="842"/>
      <c r="J46" s="842"/>
      <c r="K46" s="204"/>
      <c r="L46" s="170"/>
    </row>
    <row r="47" spans="1:13" s="517" customFormat="1" x14ac:dyDescent="0.25">
      <c r="A47" s="516"/>
      <c r="B47" s="516"/>
      <c r="C47" s="849"/>
      <c r="D47" s="954" t="s">
        <v>487</v>
      </c>
      <c r="E47" s="208"/>
      <c r="F47" s="2466" t="s">
        <v>503</v>
      </c>
      <c r="G47" s="2466"/>
      <c r="H47" s="208"/>
      <c r="I47" s="2589" t="s">
        <v>489</v>
      </c>
      <c r="J47" s="2589"/>
      <c r="K47" s="850"/>
      <c r="L47" s="838"/>
    </row>
    <row r="48" spans="1:13" s="517" customFormat="1" ht="13.5" x14ac:dyDescent="0.2">
      <c r="A48" s="518"/>
      <c r="B48" s="518"/>
      <c r="C48" s="851"/>
      <c r="D48" s="785" t="s">
        <v>126</v>
      </c>
      <c r="E48" s="207"/>
      <c r="F48" s="2587" t="s">
        <v>6</v>
      </c>
      <c r="G48" s="2587"/>
      <c r="H48" s="208"/>
      <c r="I48" s="2588" t="s">
        <v>286</v>
      </c>
      <c r="J48" s="2588"/>
      <c r="K48" s="850"/>
      <c r="L48" s="838"/>
    </row>
    <row r="49" spans="1:12" s="517" customFormat="1" ht="12" customHeight="1" x14ac:dyDescent="0.2">
      <c r="A49" s="518"/>
      <c r="B49" s="518"/>
      <c r="C49" s="851"/>
      <c r="D49" s="785"/>
      <c r="E49" s="207"/>
      <c r="F49" s="2591"/>
      <c r="G49" s="2591"/>
      <c r="H49" s="208"/>
      <c r="I49" s="2592"/>
      <c r="J49" s="2592"/>
      <c r="K49" s="850"/>
      <c r="L49" s="838"/>
    </row>
    <row r="50" spans="1:12" s="517" customFormat="1" ht="13.5" x14ac:dyDescent="0.2">
      <c r="A50" s="518"/>
      <c r="B50" s="518"/>
      <c r="C50" s="851"/>
      <c r="D50" s="955" t="s">
        <v>488</v>
      </c>
      <c r="E50" s="519"/>
      <c r="F50" s="2610" t="s">
        <v>491</v>
      </c>
      <c r="G50" s="2610"/>
      <c r="H50" s="208"/>
      <c r="I50" s="2617" t="s">
        <v>490</v>
      </c>
      <c r="J50" s="2617"/>
      <c r="K50" s="850"/>
      <c r="L50" s="838"/>
    </row>
    <row r="51" spans="1:12" s="521" customFormat="1" ht="13.5" x14ac:dyDescent="0.2">
      <c r="A51" s="520"/>
      <c r="B51" s="520"/>
      <c r="C51" s="852"/>
      <c r="D51" s="785" t="str">
        <f>'Datos Generales'!C17</f>
        <v>Puesto que ocupa</v>
      </c>
      <c r="E51" s="514"/>
      <c r="F51" s="2591" t="str">
        <f>'Datos Generales'!D17</f>
        <v>Puesto que ocupa</v>
      </c>
      <c r="G51" s="2591"/>
      <c r="H51" s="515"/>
      <c r="I51" s="2592" t="str">
        <f>'Datos Generales'!E17</f>
        <v>Puesto que ocupa</v>
      </c>
      <c r="J51" s="2592"/>
      <c r="K51" s="853"/>
      <c r="L51" s="839"/>
    </row>
    <row r="52" spans="1:12" ht="21.75" customHeight="1" x14ac:dyDescent="0.25">
      <c r="A52" s="202"/>
      <c r="B52" s="202"/>
      <c r="C52" s="854"/>
      <c r="D52" s="835"/>
      <c r="E52" s="519"/>
      <c r="F52" s="2593">
        <v>45289</v>
      </c>
      <c r="G52" s="2593"/>
      <c r="H52" s="208"/>
      <c r="I52" s="2593">
        <v>45303</v>
      </c>
      <c r="J52" s="2593"/>
      <c r="K52" s="204"/>
      <c r="L52" s="170"/>
    </row>
    <row r="53" spans="1:12" x14ac:dyDescent="0.25">
      <c r="A53" s="202"/>
      <c r="B53" s="202"/>
      <c r="C53" s="854"/>
      <c r="D53" s="785"/>
      <c r="E53" s="514"/>
      <c r="F53" s="2591" t="s">
        <v>287</v>
      </c>
      <c r="G53" s="2591"/>
      <c r="H53" s="515"/>
      <c r="I53" s="2592" t="s">
        <v>300</v>
      </c>
      <c r="J53" s="2592"/>
      <c r="K53" s="204"/>
      <c r="L53" s="170"/>
    </row>
    <row r="54" spans="1:12" x14ac:dyDescent="0.25">
      <c r="A54" s="202"/>
      <c r="B54" s="202"/>
      <c r="C54" s="854"/>
      <c r="D54" s="785"/>
      <c r="E54" s="207"/>
      <c r="F54" s="785"/>
      <c r="G54" s="785"/>
      <c r="H54" s="208"/>
      <c r="I54" s="785"/>
      <c r="J54" s="785"/>
      <c r="K54" s="204"/>
      <c r="L54" s="170"/>
    </row>
    <row r="55" spans="1:12" ht="42.75" customHeight="1" x14ac:dyDescent="0.25">
      <c r="A55" s="23"/>
      <c r="B55" s="23"/>
      <c r="C55" s="211"/>
      <c r="D55" s="2582" t="s">
        <v>734</v>
      </c>
      <c r="E55" s="2582"/>
      <c r="F55" s="2582"/>
      <c r="G55" s="2582"/>
      <c r="H55" s="2582"/>
      <c r="I55" s="2582"/>
      <c r="J55" s="2582"/>
      <c r="K55" s="204"/>
      <c r="L55" s="170"/>
    </row>
    <row r="56" spans="1:12" ht="17.25" customHeight="1" x14ac:dyDescent="0.25">
      <c r="C56" s="855"/>
      <c r="D56" s="205"/>
      <c r="E56" s="205"/>
      <c r="F56" s="205"/>
      <c r="G56" s="205"/>
      <c r="H56" s="205"/>
      <c r="I56" s="205"/>
      <c r="J56" s="837" t="s">
        <v>310</v>
      </c>
      <c r="K56" s="175"/>
      <c r="L56" s="170"/>
    </row>
    <row r="57" spans="1:12" x14ac:dyDescent="0.25">
      <c r="K57" s="170"/>
      <c r="L57" s="170"/>
    </row>
    <row r="58" spans="1:12" x14ac:dyDescent="0.25">
      <c r="K58" s="170"/>
      <c r="L58" s="170"/>
    </row>
    <row r="59" spans="1:12" x14ac:dyDescent="0.25">
      <c r="K59" s="170"/>
      <c r="L59" s="170"/>
    </row>
    <row r="60" spans="1:12" x14ac:dyDescent="0.25">
      <c r="K60" s="170"/>
      <c r="L60" s="170"/>
    </row>
    <row r="61" spans="1:12" x14ac:dyDescent="0.25">
      <c r="K61" s="170"/>
      <c r="L61" s="170"/>
    </row>
    <row r="62" spans="1:12" x14ac:dyDescent="0.25">
      <c r="K62" s="170"/>
      <c r="L62" s="170"/>
    </row>
    <row r="63" spans="1:12" x14ac:dyDescent="0.25">
      <c r="K63" s="170"/>
      <c r="L63" s="170"/>
    </row>
    <row r="64" spans="1:12" x14ac:dyDescent="0.25">
      <c r="K64" s="170"/>
      <c r="L64" s="170"/>
    </row>
    <row r="65" spans="11:12" x14ac:dyDescent="0.25">
      <c r="K65" s="170"/>
      <c r="L65" s="170"/>
    </row>
    <row r="66" spans="11:12" x14ac:dyDescent="0.25">
      <c r="K66" s="170"/>
      <c r="L66" s="170"/>
    </row>
    <row r="67" spans="11:12" x14ac:dyDescent="0.25">
      <c r="K67" s="170"/>
      <c r="L67" s="170"/>
    </row>
    <row r="68" spans="11:12" x14ac:dyDescent="0.25">
      <c r="K68" s="170"/>
      <c r="L68" s="170"/>
    </row>
    <row r="69" spans="11:12" x14ac:dyDescent="0.25">
      <c r="K69" s="170"/>
      <c r="L69" s="170"/>
    </row>
    <row r="70" spans="11:12" x14ac:dyDescent="0.25">
      <c r="K70" s="170"/>
      <c r="L70" s="170"/>
    </row>
    <row r="71" spans="11:12" x14ac:dyDescent="0.25">
      <c r="K71" s="170"/>
      <c r="L71" s="170"/>
    </row>
    <row r="72" spans="11:12" x14ac:dyDescent="0.25">
      <c r="K72" s="170"/>
      <c r="L72" s="170"/>
    </row>
    <row r="73" spans="11:12" x14ac:dyDescent="0.25">
      <c r="K73" s="170"/>
      <c r="L73" s="170"/>
    </row>
    <row r="74" spans="11:12" x14ac:dyDescent="0.25">
      <c r="K74" s="170"/>
      <c r="L74" s="170"/>
    </row>
    <row r="75" spans="11:12" x14ac:dyDescent="0.25">
      <c r="K75" s="170"/>
      <c r="L75" s="170"/>
    </row>
    <row r="76" spans="11:12" x14ac:dyDescent="0.25">
      <c r="K76" s="170"/>
      <c r="L76" s="170"/>
    </row>
    <row r="77" spans="11:12" x14ac:dyDescent="0.25">
      <c r="K77" s="170"/>
      <c r="L77" s="170"/>
    </row>
    <row r="78" spans="11:12" x14ac:dyDescent="0.25">
      <c r="K78" s="170"/>
      <c r="L78" s="170"/>
    </row>
    <row r="79" spans="11:12" x14ac:dyDescent="0.25">
      <c r="K79" s="170"/>
      <c r="L79" s="170"/>
    </row>
    <row r="80" spans="11:12" x14ac:dyDescent="0.25">
      <c r="K80" s="170"/>
      <c r="L80" s="170"/>
    </row>
    <row r="81" spans="11:12" x14ac:dyDescent="0.25">
      <c r="K81" s="170"/>
      <c r="L81" s="170"/>
    </row>
    <row r="82" spans="11:12" x14ac:dyDescent="0.25">
      <c r="K82" s="170"/>
      <c r="L82" s="170"/>
    </row>
    <row r="83" spans="11:12" x14ac:dyDescent="0.25">
      <c r="K83" s="170"/>
      <c r="L83" s="170"/>
    </row>
    <row r="84" spans="11:12" x14ac:dyDescent="0.25">
      <c r="K84" s="170"/>
      <c r="L84" s="170"/>
    </row>
    <row r="85" spans="11:12" x14ac:dyDescent="0.25">
      <c r="K85" s="170"/>
      <c r="L85" s="170"/>
    </row>
    <row r="86" spans="11:12" x14ac:dyDescent="0.25">
      <c r="K86" s="170"/>
      <c r="L86" s="170"/>
    </row>
    <row r="87" spans="11:12" x14ac:dyDescent="0.25">
      <c r="K87" s="170"/>
      <c r="L87" s="170"/>
    </row>
    <row r="88" spans="11:12" x14ac:dyDescent="0.25">
      <c r="K88" s="170"/>
      <c r="L88" s="170"/>
    </row>
    <row r="89" spans="11:12" x14ac:dyDescent="0.25">
      <c r="K89" s="170"/>
      <c r="L89" s="170"/>
    </row>
    <row r="90" spans="11:12" x14ac:dyDescent="0.25">
      <c r="K90" s="170"/>
      <c r="L90" s="170"/>
    </row>
    <row r="91" spans="11:12" x14ac:dyDescent="0.25">
      <c r="K91" s="170"/>
      <c r="L91" s="170"/>
    </row>
    <row r="92" spans="11:12" x14ac:dyDescent="0.25">
      <c r="K92" s="170"/>
      <c r="L92" s="170"/>
    </row>
    <row r="93" spans="11:12" x14ac:dyDescent="0.25">
      <c r="K93" s="170"/>
      <c r="L93" s="170"/>
    </row>
    <row r="94" spans="11:12" x14ac:dyDescent="0.25">
      <c r="K94" s="170"/>
      <c r="L94" s="170"/>
    </row>
    <row r="95" spans="11:12" x14ac:dyDescent="0.25">
      <c r="K95" s="170"/>
      <c r="L95" s="170"/>
    </row>
    <row r="96" spans="11:12" x14ac:dyDescent="0.25">
      <c r="K96" s="170"/>
      <c r="L96" s="170"/>
    </row>
    <row r="97" spans="11:12" x14ac:dyDescent="0.25">
      <c r="K97" s="170"/>
      <c r="L97" s="170"/>
    </row>
    <row r="98" spans="11:12" x14ac:dyDescent="0.25">
      <c r="K98" s="170"/>
      <c r="L98" s="170"/>
    </row>
    <row r="99" spans="11:12" x14ac:dyDescent="0.25">
      <c r="K99" s="170"/>
      <c r="L99" s="170"/>
    </row>
    <row r="100" spans="11:12" x14ac:dyDescent="0.25">
      <c r="K100" s="170"/>
      <c r="L100" s="170"/>
    </row>
    <row r="101" spans="11:12" x14ac:dyDescent="0.25">
      <c r="K101" s="170"/>
      <c r="L101" s="170"/>
    </row>
    <row r="102" spans="11:12" x14ac:dyDescent="0.25">
      <c r="K102" s="170"/>
      <c r="L102" s="170"/>
    </row>
    <row r="103" spans="11:12" x14ac:dyDescent="0.25">
      <c r="K103" s="170"/>
      <c r="L103" s="170"/>
    </row>
    <row r="104" spans="11:12" x14ac:dyDescent="0.25">
      <c r="K104" s="170"/>
      <c r="L104" s="170"/>
    </row>
    <row r="105" spans="11:12" x14ac:dyDescent="0.25">
      <c r="K105" s="170"/>
      <c r="L105" s="170"/>
    </row>
    <row r="106" spans="11:12" x14ac:dyDescent="0.25">
      <c r="K106" s="170"/>
      <c r="L106" s="170"/>
    </row>
    <row r="107" spans="11:12" x14ac:dyDescent="0.25">
      <c r="K107" s="170"/>
      <c r="L107" s="170"/>
    </row>
    <row r="108" spans="11:12" x14ac:dyDescent="0.25">
      <c r="K108" s="170"/>
      <c r="L108" s="170"/>
    </row>
    <row r="109" spans="11:12" x14ac:dyDescent="0.25">
      <c r="K109" s="170"/>
      <c r="L109" s="170"/>
    </row>
    <row r="110" spans="11:12" x14ac:dyDescent="0.25">
      <c r="K110" s="170"/>
      <c r="L110" s="170"/>
    </row>
    <row r="111" spans="11:12" x14ac:dyDescent="0.25">
      <c r="K111" s="170"/>
      <c r="L111" s="170"/>
    </row>
    <row r="112" spans="11:12" x14ac:dyDescent="0.25">
      <c r="K112" s="170"/>
      <c r="L112" s="170"/>
    </row>
    <row r="113" spans="11:12" x14ac:dyDescent="0.25">
      <c r="K113" s="170"/>
      <c r="L113" s="170"/>
    </row>
    <row r="114" spans="11:12" x14ac:dyDescent="0.25">
      <c r="K114" s="170"/>
      <c r="L114" s="170"/>
    </row>
    <row r="115" spans="11:12" x14ac:dyDescent="0.25">
      <c r="K115" s="170"/>
      <c r="L115" s="170"/>
    </row>
    <row r="116" spans="11:12" x14ac:dyDescent="0.25">
      <c r="K116" s="170"/>
      <c r="L116" s="170"/>
    </row>
    <row r="117" spans="11:12" x14ac:dyDescent="0.25">
      <c r="K117" s="170"/>
      <c r="L117" s="170"/>
    </row>
    <row r="118" spans="11:12" x14ac:dyDescent="0.25">
      <c r="K118" s="170"/>
      <c r="L118" s="170"/>
    </row>
    <row r="119" spans="11:12" x14ac:dyDescent="0.25">
      <c r="K119" s="170"/>
      <c r="L119" s="170"/>
    </row>
    <row r="120" spans="11:12" x14ac:dyDescent="0.25">
      <c r="K120" s="170"/>
      <c r="L120" s="170"/>
    </row>
    <row r="121" spans="11:12" x14ac:dyDescent="0.25">
      <c r="K121" s="170"/>
      <c r="L121" s="170"/>
    </row>
    <row r="122" spans="11:12" x14ac:dyDescent="0.25">
      <c r="K122" s="170"/>
      <c r="L122" s="170"/>
    </row>
    <row r="123" spans="11:12" x14ac:dyDescent="0.25">
      <c r="K123" s="170"/>
      <c r="L123" s="170"/>
    </row>
    <row r="124" spans="11:12" x14ac:dyDescent="0.25">
      <c r="K124" s="170"/>
      <c r="L124" s="170"/>
    </row>
    <row r="125" spans="11:12" x14ac:dyDescent="0.25">
      <c r="K125" s="170"/>
      <c r="L125" s="170"/>
    </row>
    <row r="126" spans="11:12" x14ac:dyDescent="0.25">
      <c r="K126" s="170"/>
      <c r="L126" s="170"/>
    </row>
    <row r="127" spans="11:12" x14ac:dyDescent="0.25">
      <c r="K127" s="170"/>
      <c r="L127" s="170"/>
    </row>
    <row r="128" spans="11:12" x14ac:dyDescent="0.25">
      <c r="K128" s="170"/>
      <c r="L128" s="170"/>
    </row>
    <row r="129" spans="11:12" x14ac:dyDescent="0.25">
      <c r="K129" s="170"/>
      <c r="L129" s="170"/>
    </row>
    <row r="130" spans="11:12" x14ac:dyDescent="0.25">
      <c r="K130" s="170"/>
      <c r="L130" s="170"/>
    </row>
    <row r="131" spans="11:12" x14ac:dyDescent="0.25">
      <c r="K131" s="170"/>
      <c r="L131" s="170"/>
    </row>
    <row r="132" spans="11:12" x14ac:dyDescent="0.25">
      <c r="K132" s="170"/>
      <c r="L132" s="170"/>
    </row>
    <row r="133" spans="11:12" x14ac:dyDescent="0.25">
      <c r="K133" s="170"/>
      <c r="L133" s="170"/>
    </row>
    <row r="134" spans="11:12" x14ac:dyDescent="0.25">
      <c r="K134" s="170"/>
      <c r="L134" s="170"/>
    </row>
    <row r="135" spans="11:12" x14ac:dyDescent="0.25">
      <c r="K135" s="170"/>
      <c r="L135" s="170"/>
    </row>
    <row r="136" spans="11:12" x14ac:dyDescent="0.25">
      <c r="K136" s="170"/>
      <c r="L136" s="170"/>
    </row>
    <row r="137" spans="11:12" x14ac:dyDescent="0.25">
      <c r="K137" s="170"/>
      <c r="L137" s="170"/>
    </row>
    <row r="138" spans="11:12" x14ac:dyDescent="0.25">
      <c r="K138" s="170"/>
      <c r="L138" s="170"/>
    </row>
    <row r="139" spans="11:12" x14ac:dyDescent="0.25">
      <c r="K139" s="170"/>
      <c r="L139" s="170"/>
    </row>
    <row r="140" spans="11:12" x14ac:dyDescent="0.25">
      <c r="K140" s="170"/>
      <c r="L140" s="170"/>
    </row>
    <row r="141" spans="11:12" x14ac:dyDescent="0.25">
      <c r="K141" s="170"/>
      <c r="L141" s="170"/>
    </row>
    <row r="142" spans="11:12" x14ac:dyDescent="0.25">
      <c r="K142" s="170"/>
      <c r="L142" s="170"/>
    </row>
    <row r="143" spans="11:12" x14ac:dyDescent="0.25">
      <c r="K143" s="170"/>
      <c r="L143" s="170"/>
    </row>
    <row r="144" spans="11:12" x14ac:dyDescent="0.25">
      <c r="K144" s="170"/>
      <c r="L144" s="170"/>
    </row>
    <row r="145" spans="11:12" x14ac:dyDescent="0.25">
      <c r="K145" s="170"/>
      <c r="L145" s="170"/>
    </row>
    <row r="146" spans="11:12" x14ac:dyDescent="0.25">
      <c r="K146" s="170"/>
      <c r="L146" s="170"/>
    </row>
    <row r="147" spans="11:12" x14ac:dyDescent="0.25">
      <c r="K147" s="170"/>
      <c r="L147" s="170"/>
    </row>
    <row r="148" spans="11:12" x14ac:dyDescent="0.25">
      <c r="K148" s="170"/>
      <c r="L148" s="170"/>
    </row>
    <row r="149" spans="11:12" x14ac:dyDescent="0.25">
      <c r="K149" s="170"/>
      <c r="L149" s="170"/>
    </row>
    <row r="150" spans="11:12" x14ac:dyDescent="0.25">
      <c r="K150" s="170"/>
      <c r="L150" s="170"/>
    </row>
    <row r="151" spans="11:12" x14ac:dyDescent="0.25">
      <c r="K151" s="170"/>
      <c r="L151" s="170"/>
    </row>
    <row r="152" spans="11:12" x14ac:dyDescent="0.25">
      <c r="K152" s="170"/>
      <c r="L152" s="170"/>
    </row>
    <row r="153" spans="11:12" x14ac:dyDescent="0.25">
      <c r="K153" s="170"/>
      <c r="L153" s="170"/>
    </row>
    <row r="154" spans="11:12" x14ac:dyDescent="0.25">
      <c r="K154" s="170"/>
      <c r="L154" s="170"/>
    </row>
  </sheetData>
  <sheetProtection formatColumns="0" formatRows="0" insertColumns="0" insertRows="0"/>
  <protectedRanges>
    <protectedRange sqref="G47" name="Rango1_2_1"/>
  </protectedRanges>
  <mergeCells count="72">
    <mergeCell ref="I52:J52"/>
    <mergeCell ref="I23:J23"/>
    <mergeCell ref="I18:J18"/>
    <mergeCell ref="I19:J19"/>
    <mergeCell ref="I20:J20"/>
    <mergeCell ref="I21:J21"/>
    <mergeCell ref="I22:J22"/>
    <mergeCell ref="I50:J50"/>
    <mergeCell ref="I51:J51"/>
    <mergeCell ref="I36:J36"/>
    <mergeCell ref="I29:J29"/>
    <mergeCell ref="I30:J30"/>
    <mergeCell ref="I32:J32"/>
    <mergeCell ref="I34:J34"/>
    <mergeCell ref="F51:G51"/>
    <mergeCell ref="I49:J49"/>
    <mergeCell ref="D18:G18"/>
    <mergeCell ref="D19:G19"/>
    <mergeCell ref="F49:G49"/>
    <mergeCell ref="F50:G50"/>
    <mergeCell ref="D34:H34"/>
    <mergeCell ref="D35:H35"/>
    <mergeCell ref="I24:J24"/>
    <mergeCell ref="D26:G26"/>
    <mergeCell ref="I26:J26"/>
    <mergeCell ref="I27:J27"/>
    <mergeCell ref="I28:J28"/>
    <mergeCell ref="D28:G28"/>
    <mergeCell ref="D29:G29"/>
    <mergeCell ref="D30:G30"/>
    <mergeCell ref="D3:J4"/>
    <mergeCell ref="D6:J6"/>
    <mergeCell ref="D7:J7"/>
    <mergeCell ref="D16:J16"/>
    <mergeCell ref="D17:G17"/>
    <mergeCell ref="I17:J17"/>
    <mergeCell ref="D8:J8"/>
    <mergeCell ref="E11:G11"/>
    <mergeCell ref="E14:F14"/>
    <mergeCell ref="E15:F15"/>
    <mergeCell ref="E10:F10"/>
    <mergeCell ref="D55:J55"/>
    <mergeCell ref="D31:G31"/>
    <mergeCell ref="I31:J31"/>
    <mergeCell ref="D32:G32"/>
    <mergeCell ref="I33:J33"/>
    <mergeCell ref="I44:J44"/>
    <mergeCell ref="D45:J45"/>
    <mergeCell ref="F47:G47"/>
    <mergeCell ref="F48:G48"/>
    <mergeCell ref="I48:J48"/>
    <mergeCell ref="I47:J47"/>
    <mergeCell ref="D36:H36"/>
    <mergeCell ref="I35:J35"/>
    <mergeCell ref="F53:G53"/>
    <mergeCell ref="I53:J53"/>
    <mergeCell ref="F52:G52"/>
    <mergeCell ref="D20:G20"/>
    <mergeCell ref="D21:G21"/>
    <mergeCell ref="D22:G22"/>
    <mergeCell ref="D23:G23"/>
    <mergeCell ref="D27:G27"/>
    <mergeCell ref="D24:G24"/>
    <mergeCell ref="D37:H37"/>
    <mergeCell ref="I37:J37"/>
    <mergeCell ref="D40:G40"/>
    <mergeCell ref="D41:G41"/>
    <mergeCell ref="D42:G42"/>
    <mergeCell ref="I39:J39"/>
    <mergeCell ref="I40:J40"/>
    <mergeCell ref="I41:J41"/>
    <mergeCell ref="I42:J42"/>
  </mergeCells>
  <dataValidations count="2">
    <dataValidation type="list" allowBlank="1" showInputMessage="1" showErrorMessage="1" errorTitle="Entrada no válida" error="Seleecione el tipo de caja según la lista desplegable" promptTitle="Tipo de caja" prompt="Seleccione el tipo de caja" sqref="E15:F15">
      <formula1>$M$12:$M$13</formula1>
    </dataValidation>
    <dataValidation type="list" allowBlank="1" showInputMessage="1" showErrorMessage="1" errorTitle="Entrada no válida" error="Seleccione el tipo de moneda según la lista desplegable" promptTitle="Seleccione el tipo de moneda" sqref="I40:J42">
      <formula1>$M$39:$M$41</formula1>
    </dataValidation>
  </dataValidations>
  <printOptions horizontalCentered="1" verticalCentered="1"/>
  <pageMargins left="0" right="0" top="0" bottom="0" header="0" footer="0"/>
  <pageSetup scale="90" orientation="portrait" r:id="rId1"/>
  <headerFooter alignWithMargins="0">
    <oddFooter>&amp;R&amp;8&amp;P/&amp;N</oddFooter>
  </headerFooter>
  <ignoredErrors>
    <ignoredError sqref="H42 I18:J23 I24:J24 H25:J26 H24 H31:J32 I27:J27 I28:J28 I29:J29 I30:J30" unlockedFormula="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zoomScaleNormal="100" zoomScaleSheetLayoutView="90" workbookViewId="0">
      <selection activeCell="O35" sqref="O35"/>
    </sheetView>
  </sheetViews>
  <sheetFormatPr baseColWidth="10" defaultRowHeight="15" x14ac:dyDescent="0.25"/>
  <cols>
    <col min="1" max="1" width="10.5703125" customWidth="1"/>
    <col min="2" max="2" width="11.28515625" customWidth="1"/>
    <col min="3" max="3" width="9.7109375" customWidth="1"/>
    <col min="4" max="4" width="9" customWidth="1"/>
    <col min="5" max="5" width="15.7109375" customWidth="1"/>
    <col min="6" max="6" width="15.85546875" customWidth="1"/>
    <col min="7" max="7" width="9.42578125" customWidth="1"/>
    <col min="8" max="8" width="8.7109375" customWidth="1"/>
    <col min="9" max="9" width="5.85546875" customWidth="1"/>
    <col min="10" max="10" width="11.28515625" customWidth="1"/>
    <col min="11" max="11" width="10.140625" customWidth="1"/>
    <col min="12" max="12" width="12.5703125" customWidth="1"/>
    <col min="13" max="13" width="12.140625" customWidth="1"/>
    <col min="14" max="14" width="9.5703125" customWidth="1"/>
    <col min="15" max="15" width="9.42578125" customWidth="1"/>
    <col min="16" max="16" width="7.28515625" customWidth="1"/>
    <col min="17" max="17" width="6.42578125" customWidth="1"/>
    <col min="18" max="18" width="14.5703125" customWidth="1"/>
    <col min="19" max="19" width="12.140625" customWidth="1"/>
    <col min="20" max="20" width="17.5703125" customWidth="1"/>
    <col min="21" max="21" width="9.28515625" customWidth="1"/>
    <col min="22" max="22" width="10.42578125" customWidth="1"/>
    <col min="23" max="23" width="8" customWidth="1"/>
    <col min="24" max="24" width="11.85546875" customWidth="1"/>
    <col min="25" max="25" width="21.140625" customWidth="1"/>
    <col min="26" max="26" width="2.7109375" customWidth="1"/>
  </cols>
  <sheetData>
    <row r="1" spans="1:26" x14ac:dyDescent="0.25">
      <c r="A1" s="410"/>
      <c r="B1" s="409"/>
      <c r="C1" s="410"/>
      <c r="D1" s="410"/>
      <c r="E1" s="411"/>
      <c r="F1" s="410"/>
      <c r="G1" s="410"/>
      <c r="H1" s="410"/>
      <c r="I1" s="410"/>
      <c r="J1" s="410"/>
      <c r="K1" s="410"/>
      <c r="L1" s="410"/>
      <c r="M1" s="410"/>
      <c r="N1" s="410"/>
      <c r="O1" s="410"/>
      <c r="P1" s="410"/>
      <c r="Q1" s="412"/>
      <c r="R1" s="410"/>
      <c r="S1" s="410"/>
      <c r="T1" s="410"/>
      <c r="U1" s="410"/>
      <c r="V1" s="410"/>
      <c r="W1" s="410"/>
      <c r="X1" s="409"/>
      <c r="Y1" s="409"/>
      <c r="Z1" s="413"/>
    </row>
    <row r="2" spans="1:26" x14ac:dyDescent="0.25">
      <c r="A2" s="254"/>
      <c r="B2" s="400"/>
      <c r="C2" s="401"/>
      <c r="D2" s="401"/>
      <c r="E2" s="402"/>
      <c r="F2" s="401"/>
      <c r="G2" s="401"/>
      <c r="H2" s="401"/>
      <c r="I2" s="401"/>
      <c r="J2" s="401"/>
      <c r="K2" s="401"/>
      <c r="L2" s="401"/>
      <c r="M2" s="401"/>
      <c r="N2" s="401"/>
      <c r="O2" s="401"/>
      <c r="P2" s="401"/>
      <c r="Q2" s="403"/>
      <c r="R2" s="401"/>
      <c r="S2" s="401"/>
      <c r="T2" s="401"/>
      <c r="U2" s="401"/>
      <c r="V2" s="401"/>
      <c r="W2" s="401"/>
      <c r="X2" s="400"/>
      <c r="Y2" s="400"/>
      <c r="Z2" s="257"/>
    </row>
    <row r="3" spans="1:26" x14ac:dyDescent="0.25">
      <c r="A3" s="254"/>
      <c r="B3" s="400"/>
      <c r="C3" s="401"/>
      <c r="D3" s="401"/>
      <c r="E3" s="402"/>
      <c r="F3" s="401"/>
      <c r="G3" s="401"/>
      <c r="H3" s="401"/>
      <c r="I3" s="401"/>
      <c r="J3" s="414"/>
      <c r="K3" s="414"/>
      <c r="L3" s="401"/>
      <c r="M3" s="401"/>
      <c r="N3" s="401"/>
      <c r="O3" s="401"/>
      <c r="P3" s="248"/>
      <c r="Q3" s="403"/>
      <c r="R3" s="401"/>
      <c r="S3" s="401"/>
      <c r="T3" s="401"/>
      <c r="U3" s="401"/>
      <c r="V3" s="401"/>
      <c r="W3" s="401"/>
      <c r="X3" s="400"/>
      <c r="Y3" s="400"/>
      <c r="Z3" s="257"/>
    </row>
    <row r="4" spans="1:26" x14ac:dyDescent="0.25">
      <c r="A4" s="254"/>
      <c r="B4" s="400"/>
      <c r="C4" s="401"/>
      <c r="D4" s="401"/>
      <c r="E4" s="402"/>
      <c r="F4" s="401"/>
      <c r="G4" s="3052" t="s">
        <v>568</v>
      </c>
      <c r="H4" s="3052"/>
      <c r="I4" s="3052"/>
      <c r="J4" s="3052"/>
      <c r="K4" s="3052"/>
      <c r="L4" s="3052"/>
      <c r="M4" s="3052"/>
      <c r="N4" s="3052"/>
      <c r="O4" s="3052"/>
      <c r="P4" s="401"/>
      <c r="Q4" s="403"/>
      <c r="R4" s="401"/>
      <c r="S4" s="401"/>
      <c r="T4" s="401"/>
      <c r="U4" s="401"/>
      <c r="V4" s="401"/>
      <c r="W4" s="401"/>
      <c r="X4" s="400"/>
      <c r="Y4" s="400"/>
      <c r="Z4" s="257"/>
    </row>
    <row r="5" spans="1:26" x14ac:dyDescent="0.25">
      <c r="A5" s="254"/>
      <c r="B5" s="400"/>
      <c r="C5" s="401"/>
      <c r="D5" s="401"/>
      <c r="E5" s="402"/>
      <c r="F5" s="401"/>
      <c r="G5" s="401"/>
      <c r="H5" s="401"/>
      <c r="I5" s="401"/>
      <c r="J5" s="414"/>
      <c r="K5" s="414"/>
      <c r="L5" s="401"/>
      <c r="M5" s="401"/>
      <c r="N5" s="401"/>
      <c r="O5" s="401"/>
      <c r="P5" s="401"/>
      <c r="Q5" s="403"/>
      <c r="R5" s="401"/>
      <c r="S5" s="401"/>
      <c r="T5" s="401"/>
      <c r="U5" s="401"/>
      <c r="V5" s="401"/>
      <c r="W5" s="401"/>
      <c r="X5" s="400"/>
      <c r="Y5" s="400"/>
      <c r="Z5" s="257"/>
    </row>
    <row r="6" spans="1:26" ht="18.75" x14ac:dyDescent="0.25">
      <c r="A6" s="3053"/>
      <c r="B6" s="3053"/>
      <c r="C6" s="3053"/>
      <c r="D6" s="3053"/>
      <c r="E6" s="3053"/>
      <c r="F6" s="3053"/>
      <c r="G6" s="3053"/>
      <c r="H6" s="3053"/>
      <c r="I6" s="3053"/>
      <c r="J6" s="3053"/>
      <c r="K6" s="3053"/>
      <c r="L6" s="3053"/>
      <c r="M6" s="3053"/>
      <c r="N6" s="3053"/>
      <c r="O6" s="3053"/>
      <c r="P6" s="3053"/>
      <c r="Q6" s="3053"/>
      <c r="R6" s="3053"/>
      <c r="S6" s="3053"/>
      <c r="T6" s="3053"/>
      <c r="U6" s="3053"/>
      <c r="V6" s="3053"/>
      <c r="W6" s="3053"/>
      <c r="X6" s="3053"/>
      <c r="Y6" s="3053"/>
      <c r="Z6" s="3054"/>
    </row>
    <row r="7" spans="1:26" ht="15.75" x14ac:dyDescent="0.25">
      <c r="A7" s="254"/>
      <c r="B7" s="404"/>
      <c r="C7" s="248"/>
      <c r="D7" s="248"/>
      <c r="E7" s="789" t="s">
        <v>252</v>
      </c>
      <c r="F7" s="1448">
        <v>45291</v>
      </c>
      <c r="G7" s="583"/>
      <c r="H7" s="1208" t="s">
        <v>32</v>
      </c>
      <c r="I7" s="3055" t="s">
        <v>480</v>
      </c>
      <c r="J7" s="3056"/>
      <c r="K7" s="3057"/>
      <c r="L7" s="1209"/>
      <c r="M7" s="1208" t="s">
        <v>16</v>
      </c>
      <c r="N7" s="1449">
        <v>202</v>
      </c>
      <c r="O7" s="232"/>
      <c r="P7" s="1450" t="s">
        <v>273</v>
      </c>
      <c r="Q7" s="1451">
        <v>2</v>
      </c>
      <c r="R7" s="583"/>
      <c r="S7" s="1208" t="s">
        <v>267</v>
      </c>
      <c r="T7" s="1210">
        <v>1</v>
      </c>
      <c r="U7" s="789" t="s">
        <v>22</v>
      </c>
      <c r="V7" s="1211" t="str">
        <f>'[5]Datos Generales'!B10</f>
        <v xml:space="preserve">DAF </v>
      </c>
      <c r="W7" s="248">
        <v>5</v>
      </c>
      <c r="X7" s="404"/>
      <c r="Y7" s="293"/>
      <c r="Z7" s="257"/>
    </row>
    <row r="8" spans="1:26" x14ac:dyDescent="0.25">
      <c r="A8" s="254"/>
      <c r="B8" s="293"/>
      <c r="C8" s="293"/>
      <c r="D8" s="293"/>
      <c r="E8" s="293"/>
      <c r="F8" s="293"/>
      <c r="G8" s="293"/>
      <c r="H8" s="293"/>
      <c r="I8" s="293"/>
      <c r="J8" s="293"/>
      <c r="K8" s="293"/>
      <c r="L8" s="293"/>
      <c r="M8" s="293"/>
      <c r="N8" s="293"/>
      <c r="O8" s="293"/>
      <c r="P8" s="293"/>
      <c r="Q8" s="293"/>
      <c r="R8" s="293"/>
      <c r="S8" s="293"/>
      <c r="T8" s="293"/>
      <c r="U8" s="293"/>
      <c r="V8" s="293"/>
      <c r="W8" s="293"/>
      <c r="X8" s="293"/>
      <c r="Y8" s="293"/>
      <c r="Z8" s="257"/>
    </row>
    <row r="9" spans="1:26" ht="15.75" x14ac:dyDescent="0.25">
      <c r="A9" s="3058" t="s">
        <v>459</v>
      </c>
      <c r="B9" s="3058"/>
      <c r="C9" s="3058"/>
      <c r="D9" s="3058"/>
      <c r="E9" s="3058"/>
      <c r="F9" s="3058"/>
      <c r="G9" s="3058"/>
      <c r="H9" s="3058"/>
      <c r="I9" s="3058"/>
      <c r="J9" s="3058"/>
      <c r="K9" s="3058"/>
      <c r="L9" s="3058" t="s">
        <v>386</v>
      </c>
      <c r="M9" s="3058"/>
      <c r="N9" s="3058"/>
      <c r="O9" s="3058"/>
      <c r="P9" s="3058"/>
      <c r="Q9" s="3058"/>
      <c r="R9" s="3058"/>
      <c r="S9" s="3058"/>
      <c r="T9" s="3058"/>
      <c r="U9" s="3059" t="s">
        <v>271</v>
      </c>
      <c r="V9" s="3061" t="s">
        <v>314</v>
      </c>
      <c r="W9" s="3061" t="s">
        <v>398</v>
      </c>
      <c r="X9" s="3061" t="s">
        <v>399</v>
      </c>
      <c r="Y9" s="3063" t="s">
        <v>86</v>
      </c>
      <c r="Z9" s="204"/>
    </row>
    <row r="10" spans="1:26" ht="78.75" x14ac:dyDescent="0.25">
      <c r="A10" s="1431" t="s">
        <v>306</v>
      </c>
      <c r="B10" s="1431" t="s">
        <v>387</v>
      </c>
      <c r="C10" s="1431" t="s">
        <v>388</v>
      </c>
      <c r="D10" s="1431" t="s">
        <v>389</v>
      </c>
      <c r="E10" s="1431" t="s">
        <v>390</v>
      </c>
      <c r="F10" s="1431" t="s">
        <v>391</v>
      </c>
      <c r="G10" s="1431" t="s">
        <v>392</v>
      </c>
      <c r="H10" s="1431" t="s">
        <v>363</v>
      </c>
      <c r="I10" s="1431" t="s">
        <v>364</v>
      </c>
      <c r="J10" s="1431" t="s">
        <v>365</v>
      </c>
      <c r="K10" s="1431" t="s">
        <v>316</v>
      </c>
      <c r="L10" s="1431" t="s">
        <v>393</v>
      </c>
      <c r="M10" s="1430" t="s">
        <v>394</v>
      </c>
      <c r="N10" s="1430" t="s">
        <v>130</v>
      </c>
      <c r="O10" s="1430" t="s">
        <v>395</v>
      </c>
      <c r="P10" s="1430" t="s">
        <v>132</v>
      </c>
      <c r="Q10" s="1430" t="s">
        <v>133</v>
      </c>
      <c r="R10" s="1430" t="s">
        <v>396</v>
      </c>
      <c r="S10" s="1430" t="s">
        <v>400</v>
      </c>
      <c r="T10" s="1431" t="s">
        <v>397</v>
      </c>
      <c r="U10" s="3060"/>
      <c r="V10" s="3062"/>
      <c r="W10" s="3062"/>
      <c r="X10" s="3062"/>
      <c r="Y10" s="3063"/>
      <c r="Z10" s="242"/>
    </row>
    <row r="11" spans="1:26" ht="15.75" x14ac:dyDescent="0.25">
      <c r="A11" s="1230"/>
      <c r="B11" s="1230"/>
      <c r="C11" s="1231"/>
      <c r="D11" s="1232"/>
      <c r="E11" s="1233"/>
      <c r="F11" s="1233"/>
      <c r="G11" s="1233"/>
      <c r="H11" s="1234"/>
      <c r="I11" s="1235"/>
      <c r="J11" s="1236"/>
      <c r="K11" s="1237"/>
      <c r="L11" s="1238"/>
      <c r="M11" s="1239"/>
      <c r="N11" s="1239"/>
      <c r="O11" s="1240">
        <f t="shared" ref="O11:O22" si="0">+M11-L11</f>
        <v>0</v>
      </c>
      <c r="P11" s="1250"/>
      <c r="Q11" s="1241">
        <f t="shared" ref="Q11:Q22" si="1">+N11-L11</f>
        <v>0</v>
      </c>
      <c r="R11" s="1242"/>
      <c r="S11" s="1333">
        <f t="shared" ref="S11:S22" si="2">Q11*P11-R11</f>
        <v>0</v>
      </c>
      <c r="T11" s="1335">
        <f t="shared" ref="T11:T22" si="3">K11-R11-S11</f>
        <v>0</v>
      </c>
      <c r="U11" s="1243"/>
      <c r="V11" s="1243"/>
      <c r="W11" s="1243"/>
      <c r="X11" s="1244"/>
      <c r="Y11" s="1245"/>
      <c r="Z11" s="415"/>
    </row>
    <row r="12" spans="1:26" ht="15.75" x14ac:dyDescent="0.25">
      <c r="A12" s="1230"/>
      <c r="B12" s="1230"/>
      <c r="C12" s="1231"/>
      <c r="D12" s="1232"/>
      <c r="E12" s="1233"/>
      <c r="F12" s="1233"/>
      <c r="G12" s="1233"/>
      <c r="H12" s="1234"/>
      <c r="I12" s="1235"/>
      <c r="J12" s="1236"/>
      <c r="K12" s="1237"/>
      <c r="L12" s="1238"/>
      <c r="M12" s="1239"/>
      <c r="N12" s="1239"/>
      <c r="O12" s="1240">
        <f t="shared" si="0"/>
        <v>0</v>
      </c>
      <c r="P12" s="1250"/>
      <c r="Q12" s="1241">
        <f t="shared" si="1"/>
        <v>0</v>
      </c>
      <c r="R12" s="1242"/>
      <c r="S12" s="1333">
        <f t="shared" si="2"/>
        <v>0</v>
      </c>
      <c r="T12" s="1335">
        <f t="shared" si="3"/>
        <v>0</v>
      </c>
      <c r="U12" s="1251"/>
      <c r="V12" s="1243"/>
      <c r="W12" s="1243"/>
      <c r="X12" s="1244"/>
      <c r="Y12" s="1245"/>
      <c r="Z12" s="415"/>
    </row>
    <row r="13" spans="1:26" ht="15.75" x14ac:dyDescent="0.25">
      <c r="A13" s="1230"/>
      <c r="B13" s="1230"/>
      <c r="C13" s="1231"/>
      <c r="D13" s="1232"/>
      <c r="E13" s="1233"/>
      <c r="F13" s="1233"/>
      <c r="G13" s="1233"/>
      <c r="H13" s="1234"/>
      <c r="I13" s="1235"/>
      <c r="J13" s="1236"/>
      <c r="K13" s="1237"/>
      <c r="L13" s="1238"/>
      <c r="M13" s="1239"/>
      <c r="N13" s="1239"/>
      <c r="O13" s="1240">
        <f t="shared" si="0"/>
        <v>0</v>
      </c>
      <c r="P13" s="1250"/>
      <c r="Q13" s="1241">
        <f t="shared" si="1"/>
        <v>0</v>
      </c>
      <c r="R13" s="1242"/>
      <c r="S13" s="1333">
        <f t="shared" si="2"/>
        <v>0</v>
      </c>
      <c r="T13" s="1335">
        <f t="shared" si="3"/>
        <v>0</v>
      </c>
      <c r="U13" s="1243"/>
      <c r="V13" s="1243"/>
      <c r="W13" s="1243"/>
      <c r="X13" s="1244"/>
      <c r="Y13" s="1245"/>
      <c r="Z13" s="415"/>
    </row>
    <row r="14" spans="1:26" ht="15.75" x14ac:dyDescent="0.25">
      <c r="A14" s="1230"/>
      <c r="B14" s="1230"/>
      <c r="C14" s="1231"/>
      <c r="D14" s="1232"/>
      <c r="E14" s="1233"/>
      <c r="F14" s="1233"/>
      <c r="G14" s="1233"/>
      <c r="H14" s="1234"/>
      <c r="I14" s="1235"/>
      <c r="J14" s="1236"/>
      <c r="K14" s="1237"/>
      <c r="L14" s="1238"/>
      <c r="M14" s="1239"/>
      <c r="N14" s="1239"/>
      <c r="O14" s="1240">
        <f t="shared" si="0"/>
        <v>0</v>
      </c>
      <c r="P14" s="1250"/>
      <c r="Q14" s="1241">
        <f t="shared" si="1"/>
        <v>0</v>
      </c>
      <c r="R14" s="1242"/>
      <c r="S14" s="1333">
        <f t="shared" si="2"/>
        <v>0</v>
      </c>
      <c r="T14" s="1335">
        <f t="shared" si="3"/>
        <v>0</v>
      </c>
      <c r="U14" s="1243"/>
      <c r="V14" s="1243"/>
      <c r="W14" s="1243"/>
      <c r="X14" s="1244"/>
      <c r="Y14" s="1245"/>
      <c r="Z14" s="415"/>
    </row>
    <row r="15" spans="1:26" ht="15" customHeight="1" x14ac:dyDescent="0.25">
      <c r="A15" s="1230"/>
      <c r="B15" s="1230"/>
      <c r="C15" s="1231"/>
      <c r="D15" s="3044" t="s">
        <v>485</v>
      </c>
      <c r="E15" s="3046"/>
      <c r="F15" s="1233"/>
      <c r="G15" s="1233"/>
      <c r="H15" s="1234"/>
      <c r="I15" s="1235"/>
      <c r="J15" s="1236"/>
      <c r="K15" s="1237"/>
      <c r="L15" s="1238"/>
      <c r="M15" s="1239"/>
      <c r="N15" s="1239"/>
      <c r="O15" s="1240">
        <f t="shared" si="0"/>
        <v>0</v>
      </c>
      <c r="P15" s="1250"/>
      <c r="Q15" s="1241">
        <f t="shared" si="1"/>
        <v>0</v>
      </c>
      <c r="R15" s="1242"/>
      <c r="S15" s="1333">
        <f t="shared" si="2"/>
        <v>0</v>
      </c>
      <c r="T15" s="1335">
        <f t="shared" si="3"/>
        <v>0</v>
      </c>
      <c r="U15" s="1243"/>
      <c r="V15" s="1243"/>
      <c r="W15" s="1243"/>
      <c r="X15" s="1244"/>
      <c r="Y15" s="1246"/>
      <c r="Z15" s="415"/>
    </row>
    <row r="16" spans="1:26" ht="15.75" x14ac:dyDescent="0.25">
      <c r="A16" s="1230"/>
      <c r="B16" s="3041" t="s">
        <v>569</v>
      </c>
      <c r="C16" s="3042"/>
      <c r="D16" s="3042"/>
      <c r="E16" s="3042"/>
      <c r="F16" s="3042"/>
      <c r="G16" s="3043"/>
      <c r="H16" s="1234"/>
      <c r="I16" s="1235"/>
      <c r="J16" s="1236"/>
      <c r="K16" s="1237"/>
      <c r="L16" s="1238"/>
      <c r="M16" s="1239"/>
      <c r="N16" s="1239"/>
      <c r="O16" s="1240">
        <f t="shared" si="0"/>
        <v>0</v>
      </c>
      <c r="P16" s="1250"/>
      <c r="Q16" s="1241">
        <f t="shared" si="1"/>
        <v>0</v>
      </c>
      <c r="R16" s="1242"/>
      <c r="S16" s="1333">
        <f t="shared" si="2"/>
        <v>0</v>
      </c>
      <c r="T16" s="1335">
        <f t="shared" si="3"/>
        <v>0</v>
      </c>
      <c r="U16" s="1243"/>
      <c r="V16" s="1243"/>
      <c r="W16" s="1243"/>
      <c r="X16" s="1244"/>
      <c r="Y16" s="1246"/>
      <c r="Z16" s="415"/>
    </row>
    <row r="17" spans="1:26" ht="12" customHeight="1" x14ac:dyDescent="0.25">
      <c r="A17" s="1230"/>
      <c r="B17" s="3044" t="s">
        <v>570</v>
      </c>
      <c r="C17" s="3045"/>
      <c r="D17" s="3045"/>
      <c r="E17" s="3045"/>
      <c r="F17" s="3045"/>
      <c r="G17" s="3046"/>
      <c r="H17" s="1234"/>
      <c r="I17" s="1235"/>
      <c r="J17" s="1236"/>
      <c r="K17" s="3047"/>
      <c r="L17" s="3047"/>
      <c r="M17" s="3047"/>
      <c r="N17" s="3047"/>
      <c r="O17" s="3047"/>
      <c r="P17" s="3047"/>
      <c r="Q17" s="1241">
        <f t="shared" si="1"/>
        <v>0</v>
      </c>
      <c r="R17" s="1242"/>
      <c r="S17" s="1333">
        <f t="shared" si="2"/>
        <v>0</v>
      </c>
      <c r="T17" s="1335">
        <f t="shared" si="3"/>
        <v>0</v>
      </c>
      <c r="U17" s="1243"/>
      <c r="V17" s="1243"/>
      <c r="W17" s="1243"/>
      <c r="X17" s="1244"/>
      <c r="Y17" s="1246"/>
      <c r="Z17" s="417"/>
    </row>
    <row r="18" spans="1:26" ht="15.75" x14ac:dyDescent="0.25">
      <c r="A18" s="1230"/>
      <c r="B18" s="1230"/>
      <c r="C18" s="1231"/>
      <c r="D18" s="1452"/>
      <c r="E18" s="1453"/>
      <c r="F18" s="1416"/>
      <c r="G18" s="1416"/>
      <c r="H18" s="1416"/>
      <c r="I18" s="1454"/>
      <c r="J18" s="1236"/>
      <c r="K18" s="1237"/>
      <c r="L18" s="1238"/>
      <c r="M18" s="1239"/>
      <c r="N18" s="1239"/>
      <c r="O18" s="1240">
        <f t="shared" si="0"/>
        <v>0</v>
      </c>
      <c r="P18" s="1250"/>
      <c r="Q18" s="1241">
        <f t="shared" si="1"/>
        <v>0</v>
      </c>
      <c r="R18" s="1242"/>
      <c r="S18" s="1333">
        <f t="shared" si="2"/>
        <v>0</v>
      </c>
      <c r="T18" s="1335">
        <f t="shared" si="3"/>
        <v>0</v>
      </c>
      <c r="U18" s="1243"/>
      <c r="V18" s="1243"/>
      <c r="W18" s="1243"/>
      <c r="X18" s="1244"/>
      <c r="Y18" s="1246"/>
      <c r="Z18" s="417"/>
    </row>
    <row r="19" spans="1:26" ht="15.75" x14ac:dyDescent="0.25">
      <c r="A19" s="1230"/>
      <c r="B19" s="1230"/>
      <c r="C19" s="1231"/>
      <c r="D19" s="1232"/>
      <c r="E19" s="1233"/>
      <c r="F19" s="1233"/>
      <c r="G19" s="1233"/>
      <c r="H19" s="1234"/>
      <c r="I19" s="1235"/>
      <c r="J19" s="1236"/>
      <c r="K19" s="1237"/>
      <c r="L19" s="1238"/>
      <c r="M19" s="1239"/>
      <c r="N19" s="1239"/>
      <c r="O19" s="1240">
        <f t="shared" si="0"/>
        <v>0</v>
      </c>
      <c r="P19" s="1250"/>
      <c r="Q19" s="1241">
        <f t="shared" si="1"/>
        <v>0</v>
      </c>
      <c r="R19" s="1242"/>
      <c r="S19" s="1333">
        <f t="shared" si="2"/>
        <v>0</v>
      </c>
      <c r="T19" s="1335">
        <f t="shared" si="3"/>
        <v>0</v>
      </c>
      <c r="U19" s="1243"/>
      <c r="V19" s="1243"/>
      <c r="W19" s="1243"/>
      <c r="X19" s="1244"/>
      <c r="Y19" s="1246"/>
      <c r="Z19" s="417"/>
    </row>
    <row r="20" spans="1:26" ht="15.75" x14ac:dyDescent="0.25">
      <c r="A20" s="1230"/>
      <c r="B20" s="1230"/>
      <c r="C20" s="1231"/>
      <c r="D20" s="1232"/>
      <c r="E20" s="1233"/>
      <c r="F20" s="1233"/>
      <c r="G20" s="1233"/>
      <c r="H20" s="1234"/>
      <c r="I20" s="1235"/>
      <c r="J20" s="1236"/>
      <c r="K20" s="1237"/>
      <c r="L20" s="1238"/>
      <c r="M20" s="1239"/>
      <c r="N20" s="1239"/>
      <c r="O20" s="1240">
        <f t="shared" si="0"/>
        <v>0</v>
      </c>
      <c r="P20" s="1250"/>
      <c r="Q20" s="1241">
        <f t="shared" si="1"/>
        <v>0</v>
      </c>
      <c r="R20" s="1242"/>
      <c r="S20" s="1333">
        <f t="shared" si="2"/>
        <v>0</v>
      </c>
      <c r="T20" s="1335">
        <f t="shared" si="3"/>
        <v>0</v>
      </c>
      <c r="U20" s="1243"/>
      <c r="V20" s="1243"/>
      <c r="W20" s="1243"/>
      <c r="X20" s="1244"/>
      <c r="Y20" s="1246"/>
      <c r="Z20" s="417"/>
    </row>
    <row r="21" spans="1:26" ht="15.75" x14ac:dyDescent="0.25">
      <c r="A21" s="1230"/>
      <c r="B21" s="1230"/>
      <c r="C21" s="1231"/>
      <c r="D21" s="1232"/>
      <c r="E21" s="1233"/>
      <c r="F21" s="1233"/>
      <c r="G21" s="1233"/>
      <c r="H21" s="1234"/>
      <c r="I21" s="1235"/>
      <c r="J21" s="1236"/>
      <c r="K21" s="1237"/>
      <c r="L21" s="1238"/>
      <c r="M21" s="1239"/>
      <c r="N21" s="1239"/>
      <c r="O21" s="1240">
        <f t="shared" si="0"/>
        <v>0</v>
      </c>
      <c r="P21" s="1250"/>
      <c r="Q21" s="1241">
        <f t="shared" si="1"/>
        <v>0</v>
      </c>
      <c r="R21" s="1242"/>
      <c r="S21" s="1333">
        <f t="shared" si="2"/>
        <v>0</v>
      </c>
      <c r="T21" s="1335">
        <f t="shared" si="3"/>
        <v>0</v>
      </c>
      <c r="U21" s="1243"/>
      <c r="V21" s="1243"/>
      <c r="W21" s="1243"/>
      <c r="X21" s="1244"/>
      <c r="Y21" s="1246"/>
      <c r="Z21" s="417"/>
    </row>
    <row r="22" spans="1:26" ht="15.75" x14ac:dyDescent="0.25">
      <c r="A22" s="1230"/>
      <c r="B22" s="1230"/>
      <c r="C22" s="1231"/>
      <c r="D22" s="1232"/>
      <c r="E22" s="1233"/>
      <c r="F22" s="1233"/>
      <c r="G22" s="1233"/>
      <c r="H22" s="1234"/>
      <c r="I22" s="1235"/>
      <c r="J22" s="1236"/>
      <c r="K22" s="1237"/>
      <c r="L22" s="1238"/>
      <c r="M22" s="1239"/>
      <c r="N22" s="1239"/>
      <c r="O22" s="1247">
        <f t="shared" si="0"/>
        <v>0</v>
      </c>
      <c r="P22" s="1338"/>
      <c r="Q22" s="1248">
        <f t="shared" si="1"/>
        <v>0</v>
      </c>
      <c r="R22" s="1242"/>
      <c r="S22" s="1334">
        <f t="shared" si="2"/>
        <v>0</v>
      </c>
      <c r="T22" s="1336">
        <f t="shared" si="3"/>
        <v>0</v>
      </c>
      <c r="U22" s="1243"/>
      <c r="V22" s="1243"/>
      <c r="W22" s="1243"/>
      <c r="X22" s="1244"/>
      <c r="Y22" s="1249"/>
      <c r="Z22" s="417"/>
    </row>
    <row r="23" spans="1:26" ht="15.75" x14ac:dyDescent="0.25">
      <c r="A23" s="3048"/>
      <c r="B23" s="3048"/>
      <c r="C23" s="3048"/>
      <c r="D23" s="3048"/>
      <c r="E23" s="3048"/>
      <c r="F23" s="3048"/>
      <c r="G23" s="3048"/>
      <c r="H23" s="3048"/>
      <c r="I23" s="3048"/>
      <c r="J23" s="3048"/>
      <c r="K23" s="3048"/>
      <c r="L23" s="3048"/>
      <c r="M23" s="3048"/>
      <c r="N23" s="3048"/>
      <c r="O23" s="3048"/>
      <c r="P23" s="3048"/>
      <c r="Q23" s="3048"/>
      <c r="R23" s="1342" t="s">
        <v>56</v>
      </c>
      <c r="S23" s="1229">
        <f>SUM(S11:S22)</f>
        <v>0</v>
      </c>
      <c r="T23" s="1229">
        <f>SUM(T11:T22)</f>
        <v>0</v>
      </c>
      <c r="U23" s="3049"/>
      <c r="V23" s="3050"/>
      <c r="W23" s="3050"/>
      <c r="X23" s="3050"/>
      <c r="Y23" s="3051"/>
      <c r="Z23" s="419"/>
    </row>
    <row r="24" spans="1:26" x14ac:dyDescent="0.25">
      <c r="A24" s="254"/>
      <c r="B24" s="400"/>
      <c r="C24" s="401"/>
      <c r="D24" s="401"/>
      <c r="E24" s="402"/>
      <c r="F24" s="401"/>
      <c r="G24" s="401"/>
      <c r="H24" s="401"/>
      <c r="I24" s="401"/>
      <c r="J24" s="401"/>
      <c r="K24" s="401"/>
      <c r="L24" s="401"/>
      <c r="M24" s="401"/>
      <c r="N24" s="401"/>
      <c r="O24" s="401"/>
      <c r="P24" s="401"/>
      <c r="Q24" s="403"/>
      <c r="R24" s="401"/>
      <c r="S24" s="401"/>
      <c r="T24" s="401"/>
      <c r="U24" s="401"/>
      <c r="V24" s="401"/>
      <c r="W24" s="401"/>
      <c r="X24" s="400"/>
      <c r="Y24" s="344" t="s">
        <v>274</v>
      </c>
      <c r="Z24" s="257"/>
    </row>
    <row r="25" spans="1:26" ht="15.75" x14ac:dyDescent="0.25">
      <c r="A25" s="1220"/>
      <c r="B25" s="1427"/>
      <c r="C25" s="1427"/>
      <c r="D25" s="1215"/>
      <c r="E25" s="1221"/>
      <c r="F25" s="3038" t="s">
        <v>571</v>
      </c>
      <c r="G25" s="3038"/>
      <c r="H25" s="1455"/>
      <c r="I25" s="1455"/>
      <c r="J25" s="1456"/>
      <c r="K25" s="1456"/>
      <c r="L25" s="1455"/>
      <c r="M25" s="3038" t="s">
        <v>562</v>
      </c>
      <c r="N25" s="3038"/>
      <c r="O25" s="1427"/>
      <c r="P25" s="1427"/>
      <c r="Q25" s="580"/>
      <c r="R25" s="580"/>
      <c r="S25" s="3040" t="s">
        <v>573</v>
      </c>
      <c r="T25" s="3040"/>
      <c r="U25" s="1222"/>
      <c r="V25" s="1222"/>
      <c r="W25" s="1222"/>
      <c r="X25" s="1222"/>
      <c r="Y25" s="1222"/>
      <c r="Z25" s="1223"/>
    </row>
    <row r="26" spans="1:26" ht="15.75" x14ac:dyDescent="0.25">
      <c r="A26" s="581"/>
      <c r="B26" s="465"/>
      <c r="C26" s="465"/>
      <c r="D26" s="583"/>
      <c r="E26" s="1213"/>
      <c r="F26" s="3039" t="s">
        <v>572</v>
      </c>
      <c r="G26" s="3039"/>
      <c r="H26" s="408"/>
      <c r="I26" s="408"/>
      <c r="J26" s="1457"/>
      <c r="K26" s="1457"/>
      <c r="L26" s="408"/>
      <c r="M26" s="3039" t="s">
        <v>7</v>
      </c>
      <c r="N26" s="3039"/>
      <c r="O26" s="458"/>
      <c r="P26" s="458"/>
      <c r="Q26" s="1215"/>
      <c r="R26" s="583"/>
      <c r="S26" s="3039" t="s">
        <v>286</v>
      </c>
      <c r="T26" s="3039"/>
      <c r="U26" s="458"/>
      <c r="V26" s="458"/>
      <c r="W26" s="458"/>
      <c r="X26" s="458"/>
      <c r="Y26" s="458"/>
      <c r="Z26" s="464"/>
    </row>
    <row r="27" spans="1:26" ht="15.75" x14ac:dyDescent="0.25">
      <c r="A27" s="1225"/>
      <c r="B27" s="1427"/>
      <c r="C27" s="1427"/>
      <c r="D27" s="1224"/>
      <c r="E27" s="1224"/>
      <c r="F27" s="3038" t="s">
        <v>563</v>
      </c>
      <c r="G27" s="3038"/>
      <c r="H27" s="1458"/>
      <c r="I27" s="1458"/>
      <c r="J27" s="1459"/>
      <c r="K27" s="1459"/>
      <c r="L27" s="1458"/>
      <c r="M27" s="3038" t="s">
        <v>564</v>
      </c>
      <c r="N27" s="3038"/>
      <c r="O27" s="1428"/>
      <c r="P27" s="1428"/>
      <c r="Q27" s="1224"/>
      <c r="R27" s="1224"/>
      <c r="S27" s="3038" t="s">
        <v>574</v>
      </c>
      <c r="T27" s="3038"/>
      <c r="U27" s="1226"/>
      <c r="V27" s="1428"/>
      <c r="W27" s="1428"/>
      <c r="X27" s="1428"/>
      <c r="Y27" s="1427"/>
      <c r="Z27" s="1227"/>
    </row>
    <row r="28" spans="1:26" ht="15.75" x14ac:dyDescent="0.25">
      <c r="A28" s="1217"/>
      <c r="B28" s="465"/>
      <c r="C28" s="465"/>
      <c r="D28" s="1214"/>
      <c r="E28" s="1214"/>
      <c r="F28" s="3039"/>
      <c r="G28" s="3039"/>
      <c r="H28" s="1214"/>
      <c r="I28" s="1214"/>
      <c r="J28" s="583"/>
      <c r="K28" s="583"/>
      <c r="L28" s="1214"/>
      <c r="M28" s="3039" t="str">
        <f>'[5]Datos Generales'!C16</f>
        <v>Preparado por</v>
      </c>
      <c r="N28" s="3039"/>
      <c r="O28" s="1111"/>
      <c r="P28" s="1111"/>
      <c r="Q28" s="1214"/>
      <c r="R28" s="1214"/>
      <c r="S28" s="3039" t="str">
        <f>'[5]Datos Generales'!D16</f>
        <v>Revisado por</v>
      </c>
      <c r="T28" s="3039"/>
      <c r="U28" s="458"/>
      <c r="V28" s="1111"/>
      <c r="W28" s="1111"/>
      <c r="X28" s="1111"/>
      <c r="Y28" s="465"/>
      <c r="Z28" s="1218"/>
    </row>
    <row r="29" spans="1:26" ht="15.75" x14ac:dyDescent="0.25">
      <c r="A29" s="1220"/>
      <c r="B29" s="1427"/>
      <c r="C29" s="1427"/>
      <c r="D29" s="1215"/>
      <c r="E29" s="1221"/>
      <c r="F29" s="3036">
        <v>45294</v>
      </c>
      <c r="G29" s="3036"/>
      <c r="H29" s="1215"/>
      <c r="I29" s="1215"/>
      <c r="J29" s="1215"/>
      <c r="K29" s="1215"/>
      <c r="L29" s="1215"/>
      <c r="M29" s="3036">
        <v>45294</v>
      </c>
      <c r="N29" s="3036"/>
      <c r="O29" s="1428"/>
      <c r="P29" s="1428"/>
      <c r="Q29" s="1215"/>
      <c r="R29" s="1215"/>
      <c r="S29" s="3036">
        <v>44938</v>
      </c>
      <c r="T29" s="3036"/>
      <c r="U29" s="1226"/>
      <c r="V29" s="1428"/>
      <c r="W29" s="1428"/>
      <c r="X29" s="1428"/>
      <c r="Y29" s="1427"/>
      <c r="Z29" s="1228"/>
    </row>
    <row r="30" spans="1:26" ht="15.75" x14ac:dyDescent="0.25">
      <c r="A30" s="581"/>
      <c r="B30" s="465"/>
      <c r="C30" s="465"/>
      <c r="D30" s="583"/>
      <c r="E30" s="1213"/>
      <c r="F30" s="3037" t="s">
        <v>287</v>
      </c>
      <c r="G30" s="3037"/>
      <c r="H30" s="583"/>
      <c r="I30" s="583"/>
      <c r="J30" s="583"/>
      <c r="K30" s="583"/>
      <c r="L30" s="583"/>
      <c r="M30" s="3037" t="s">
        <v>288</v>
      </c>
      <c r="N30" s="3037"/>
      <c r="O30" s="1219"/>
      <c r="P30" s="1219"/>
      <c r="Q30" s="1215"/>
      <c r="R30" s="583"/>
      <c r="S30" s="3037" t="s">
        <v>300</v>
      </c>
      <c r="T30" s="3037"/>
      <c r="U30" s="458"/>
      <c r="V30" s="1219"/>
      <c r="W30" s="1219"/>
      <c r="X30" s="1219"/>
      <c r="Y30" s="465"/>
      <c r="Z30" s="464"/>
    </row>
    <row r="31" spans="1:26" ht="1.5" customHeight="1" x14ac:dyDescent="0.25">
      <c r="A31" s="254"/>
      <c r="B31" s="593"/>
      <c r="C31" s="593"/>
      <c r="D31" s="577"/>
      <c r="E31" s="577"/>
      <c r="F31" s="577"/>
      <c r="G31" s="577"/>
      <c r="H31" s="577"/>
      <c r="I31" s="1432"/>
      <c r="J31" s="584"/>
      <c r="K31" s="584"/>
      <c r="L31" s="170"/>
      <c r="M31" s="170"/>
      <c r="N31" s="595"/>
      <c r="O31" s="778"/>
      <c r="P31" s="778"/>
      <c r="Q31" s="778"/>
      <c r="R31" s="573"/>
      <c r="S31" s="573"/>
      <c r="T31" s="573"/>
      <c r="U31" s="573"/>
      <c r="V31" s="778"/>
      <c r="W31" s="778"/>
      <c r="X31" s="778"/>
      <c r="Y31" s="593"/>
      <c r="Z31" s="204"/>
    </row>
    <row r="32" spans="1:26" hidden="1" x14ac:dyDescent="0.25">
      <c r="A32" s="791"/>
      <c r="B32" s="422"/>
      <c r="C32" s="423"/>
      <c r="D32" s="423"/>
      <c r="E32" s="424"/>
      <c r="F32" s="423"/>
      <c r="G32" s="423"/>
      <c r="H32" s="423"/>
      <c r="I32" s="423"/>
      <c r="J32" s="423"/>
      <c r="K32" s="423"/>
      <c r="L32" s="423"/>
      <c r="M32" s="424"/>
      <c r="N32" s="423"/>
      <c r="O32" s="41"/>
      <c r="P32" s="41"/>
      <c r="Q32" s="41"/>
      <c r="R32" s="41"/>
      <c r="S32" s="41"/>
      <c r="T32" s="41"/>
      <c r="U32" s="41"/>
      <c r="V32" s="41"/>
      <c r="W32" s="41"/>
      <c r="X32" s="425"/>
      <c r="Y32" s="425"/>
      <c r="Z32" s="175"/>
    </row>
  </sheetData>
  <sheetProtection formatColumns="0" insertColumns="0" insertRows="0"/>
  <mergeCells count="34">
    <mergeCell ref="D15:E15"/>
    <mergeCell ref="G4:O4"/>
    <mergeCell ref="A6:Z6"/>
    <mergeCell ref="I7:K7"/>
    <mergeCell ref="A9:K9"/>
    <mergeCell ref="L9:T9"/>
    <mergeCell ref="U9:U10"/>
    <mergeCell ref="V9:V10"/>
    <mergeCell ref="W9:W10"/>
    <mergeCell ref="X9:X10"/>
    <mergeCell ref="Y9:Y10"/>
    <mergeCell ref="B16:G16"/>
    <mergeCell ref="B17:G17"/>
    <mergeCell ref="K17:P17"/>
    <mergeCell ref="A23:Q23"/>
    <mergeCell ref="U23:Y23"/>
    <mergeCell ref="F25:G25"/>
    <mergeCell ref="M25:N25"/>
    <mergeCell ref="S25:T25"/>
    <mergeCell ref="F26:G26"/>
    <mergeCell ref="M26:N26"/>
    <mergeCell ref="S26:T26"/>
    <mergeCell ref="F27:G27"/>
    <mergeCell ref="M27:N27"/>
    <mergeCell ref="S27:T27"/>
    <mergeCell ref="F28:G28"/>
    <mergeCell ref="M28:N28"/>
    <mergeCell ref="S28:T28"/>
    <mergeCell ref="F29:G29"/>
    <mergeCell ref="M29:N29"/>
    <mergeCell ref="S29:T29"/>
    <mergeCell ref="F30:G30"/>
    <mergeCell ref="M30:N30"/>
    <mergeCell ref="S30:T30"/>
  </mergeCells>
  <printOptions horizontalCentered="1"/>
  <pageMargins left="0" right="0" top="0.82" bottom="0.19685039370078741" header="0.54" footer="0.31496062992125984"/>
  <pageSetup paperSize="5" scale="51" orientation="landscape" r:id="rId1"/>
  <headerFooter>
    <oddFooter>&amp;R&amp;P/&amp;N  &amp;D  &amp;T</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7"/>
  <sheetViews>
    <sheetView showGridLines="0" topLeftCell="A10" zoomScaleNormal="100" zoomScaleSheetLayoutView="90" workbookViewId="0">
      <selection activeCell="K30" sqref="K30"/>
    </sheetView>
  </sheetViews>
  <sheetFormatPr baseColWidth="10" defaultColWidth="11.42578125" defaultRowHeight="12" x14ac:dyDescent="0.2"/>
  <cols>
    <col min="1" max="1" width="1.42578125" style="248" customWidth="1"/>
    <col min="2" max="2" width="3.42578125" style="399" customWidth="1"/>
    <col min="3" max="3" width="12.140625" style="404" customWidth="1"/>
    <col min="4" max="4" width="16.140625" style="248" customWidth="1"/>
    <col min="5" max="5" width="17.28515625" style="248" customWidth="1"/>
    <col min="6" max="6" width="19" style="405" customWidth="1"/>
    <col min="7" max="7" width="27.5703125" style="248" customWidth="1"/>
    <col min="8" max="8" width="13" style="248" customWidth="1"/>
    <col min="9" max="9" width="19.28515625" style="248" customWidth="1"/>
    <col min="10" max="10" width="18.85546875" style="248" customWidth="1"/>
    <col min="11" max="11" width="19.140625" style="248" customWidth="1"/>
    <col min="12" max="12" width="15.7109375" style="248" customWidth="1"/>
    <col min="13" max="13" width="13" style="248" customWidth="1"/>
    <col min="14" max="14" width="12" style="248" customWidth="1"/>
    <col min="15" max="15" width="16.140625" style="404" customWidth="1"/>
    <col min="16" max="16" width="12.42578125" style="404" customWidth="1"/>
    <col min="17" max="17" width="2" style="248" customWidth="1"/>
    <col min="18" max="16384" width="11.42578125" style="248"/>
  </cols>
  <sheetData>
    <row r="2" spans="2:20" ht="12.75" customHeight="1" x14ac:dyDescent="0.2">
      <c r="B2" s="611"/>
      <c r="C2" s="409"/>
      <c r="D2" s="410"/>
      <c r="E2" s="410"/>
      <c r="F2" s="411"/>
      <c r="G2" s="410"/>
      <c r="H2" s="410"/>
      <c r="I2" s="410"/>
      <c r="J2" s="410"/>
      <c r="K2" s="410"/>
      <c r="L2" s="410"/>
      <c r="M2" s="410"/>
      <c r="N2" s="410"/>
      <c r="O2" s="409"/>
      <c r="P2" s="409"/>
      <c r="Q2" s="413"/>
    </row>
    <row r="3" spans="2:20" ht="12.75" customHeight="1" x14ac:dyDescent="0.2">
      <c r="B3" s="607"/>
      <c r="C3" s="400"/>
      <c r="D3" s="401"/>
      <c r="E3" s="401"/>
      <c r="F3" s="402"/>
      <c r="G3" s="401"/>
      <c r="H3" s="401"/>
      <c r="I3" s="401"/>
      <c r="J3" s="414"/>
      <c r="K3" s="401"/>
      <c r="L3" s="401"/>
      <c r="M3" s="401"/>
      <c r="N3" s="401"/>
      <c r="O3" s="400"/>
      <c r="P3" s="400"/>
      <c r="Q3" s="257"/>
    </row>
    <row r="4" spans="2:20" ht="12.75" customHeight="1" x14ac:dyDescent="0.2">
      <c r="B4" s="607"/>
      <c r="C4" s="400"/>
      <c r="D4" s="401"/>
      <c r="E4" s="401"/>
      <c r="F4" s="402"/>
      <c r="G4" s="401"/>
      <c r="H4" s="401"/>
      <c r="I4" s="401"/>
      <c r="J4" s="414"/>
      <c r="K4" s="401"/>
      <c r="L4" s="401"/>
      <c r="M4" s="401"/>
      <c r="N4" s="401"/>
      <c r="O4" s="400"/>
      <c r="P4" s="400"/>
      <c r="Q4" s="257"/>
    </row>
    <row r="5" spans="2:20" ht="5.25" customHeight="1" x14ac:dyDescent="0.2">
      <c r="B5" s="607"/>
      <c r="C5" s="400"/>
      <c r="D5" s="401"/>
      <c r="E5" s="401"/>
      <c r="F5" s="402"/>
      <c r="G5" s="401"/>
      <c r="H5" s="401"/>
      <c r="I5" s="401"/>
      <c r="J5" s="414"/>
      <c r="K5" s="401"/>
      <c r="L5" s="401"/>
      <c r="M5" s="401"/>
      <c r="N5" s="401"/>
      <c r="O5" s="400"/>
      <c r="P5" s="400"/>
      <c r="Q5" s="257"/>
    </row>
    <row r="6" spans="2:20" ht="18" customHeight="1" x14ac:dyDescent="0.2">
      <c r="B6" s="607"/>
      <c r="C6" s="400"/>
      <c r="D6" s="401"/>
      <c r="E6" s="401"/>
      <c r="F6" s="402"/>
      <c r="G6" s="401"/>
      <c r="H6" s="401"/>
      <c r="I6" s="401"/>
      <c r="J6" s="414"/>
      <c r="K6" s="401"/>
      <c r="L6" s="401"/>
      <c r="M6" s="401"/>
      <c r="N6" s="401"/>
      <c r="O6" s="400"/>
      <c r="P6" s="400"/>
      <c r="Q6" s="257"/>
    </row>
    <row r="7" spans="2:20" ht="18.75" x14ac:dyDescent="0.3">
      <c r="B7" s="2773" t="s">
        <v>27</v>
      </c>
      <c r="C7" s="3071"/>
      <c r="D7" s="3071"/>
      <c r="E7" s="3071"/>
      <c r="F7" s="3071"/>
      <c r="G7" s="3071"/>
      <c r="H7" s="3071"/>
      <c r="I7" s="3071"/>
      <c r="J7" s="3071"/>
      <c r="K7" s="3071"/>
      <c r="L7" s="3071"/>
      <c r="M7" s="3071"/>
      <c r="N7" s="3071"/>
      <c r="O7" s="3071"/>
      <c r="P7" s="3071"/>
      <c r="Q7" s="2775"/>
    </row>
    <row r="8" spans="2:20" ht="20.25" customHeight="1" x14ac:dyDescent="0.25">
      <c r="B8" s="3075" t="s">
        <v>304</v>
      </c>
      <c r="C8" s="3076"/>
      <c r="D8" s="3076"/>
      <c r="E8" s="3076"/>
      <c r="F8" s="3076"/>
      <c r="G8" s="3076"/>
      <c r="H8" s="3076"/>
      <c r="I8" s="3076"/>
      <c r="J8" s="3076"/>
      <c r="K8" s="3076"/>
      <c r="L8" s="3076"/>
      <c r="M8" s="3076"/>
      <c r="N8" s="3076"/>
      <c r="O8" s="3076"/>
      <c r="P8" s="3076"/>
      <c r="Q8" s="3077"/>
    </row>
    <row r="9" spans="2:20" ht="15.75" x14ac:dyDescent="0.25">
      <c r="B9" s="3078" t="s">
        <v>157</v>
      </c>
      <c r="C9" s="3079"/>
      <c r="D9" s="3079"/>
      <c r="E9" s="3079"/>
      <c r="F9" s="3079"/>
      <c r="G9" s="3079"/>
      <c r="H9" s="3079"/>
      <c r="I9" s="3079"/>
      <c r="J9" s="3079"/>
      <c r="K9" s="3079"/>
      <c r="L9" s="3079"/>
      <c r="M9" s="3079"/>
      <c r="N9" s="3079"/>
      <c r="O9" s="3079"/>
      <c r="P9" s="3079"/>
      <c r="Q9" s="3080"/>
    </row>
    <row r="10" spans="2:20" ht="20.25" x14ac:dyDescent="0.3">
      <c r="B10" s="607"/>
      <c r="C10" s="591"/>
      <c r="D10" s="591"/>
      <c r="E10" s="591"/>
      <c r="F10" s="591"/>
      <c r="G10" s="591"/>
      <c r="H10" s="591"/>
      <c r="I10" s="591"/>
      <c r="J10" s="591"/>
      <c r="K10" s="591"/>
      <c r="L10" s="591"/>
      <c r="M10" s="591"/>
      <c r="N10" s="591"/>
      <c r="O10" s="591"/>
      <c r="P10" s="591"/>
      <c r="Q10" s="257"/>
    </row>
    <row r="11" spans="2:20" ht="16.5" customHeight="1" x14ac:dyDescent="0.25">
      <c r="B11" s="607"/>
      <c r="C11" s="787" t="s">
        <v>252</v>
      </c>
      <c r="D11" s="1207">
        <v>45291</v>
      </c>
      <c r="E11" s="787" t="s">
        <v>32</v>
      </c>
      <c r="F11" s="3081" t="str">
        <f>'[5]Datos Generales'!C7</f>
        <v>DIGESETT</v>
      </c>
      <c r="G11" s="3082"/>
      <c r="H11" s="787" t="s">
        <v>16</v>
      </c>
      <c r="I11" s="826" t="str">
        <f>'[5]Datos Generales'!C8</f>
        <v>0202</v>
      </c>
      <c r="J11" s="787" t="s">
        <v>303</v>
      </c>
      <c r="K11" s="1259" t="str">
        <f>'[5]Datos Generales'!C9</f>
        <v>02</v>
      </c>
      <c r="L11" s="787" t="s">
        <v>20</v>
      </c>
      <c r="M11" s="826" t="str">
        <f>'[5]Datos Generales'!C10</f>
        <v>01</v>
      </c>
      <c r="N11" s="787" t="s">
        <v>22</v>
      </c>
      <c r="O11" s="826" t="str">
        <f>'[5]Datos Generales'!C11</f>
        <v>0005</v>
      </c>
      <c r="P11" s="248"/>
      <c r="Q11" s="257"/>
      <c r="R11" s="387"/>
      <c r="S11" s="387"/>
      <c r="T11" s="387"/>
    </row>
    <row r="12" spans="2:20" ht="43.5" customHeight="1" x14ac:dyDescent="0.3">
      <c r="B12" s="607"/>
      <c r="C12" s="707"/>
      <c r="D12" s="707"/>
      <c r="E12" s="707"/>
      <c r="F12" s="14"/>
      <c r="G12" s="14"/>
      <c r="H12" s="14"/>
      <c r="I12" s="639"/>
      <c r="J12" s="639"/>
      <c r="K12" s="639"/>
      <c r="L12" s="592"/>
      <c r="M12" s="592"/>
      <c r="N12" s="592"/>
      <c r="O12" s="592"/>
      <c r="P12" s="400"/>
      <c r="Q12" s="257"/>
    </row>
    <row r="13" spans="2:20" ht="15.75" customHeight="1" x14ac:dyDescent="0.2">
      <c r="B13" s="608"/>
      <c r="C13" s="3083" t="s">
        <v>305</v>
      </c>
      <c r="D13" s="3084"/>
      <c r="E13" s="3084"/>
      <c r="F13" s="3085"/>
      <c r="G13" s="3086" t="s">
        <v>446</v>
      </c>
      <c r="H13" s="3086" t="s">
        <v>302</v>
      </c>
      <c r="I13" s="3086" t="s">
        <v>396</v>
      </c>
      <c r="J13" s="3086" t="s">
        <v>401</v>
      </c>
      <c r="K13" s="3059" t="s">
        <v>339</v>
      </c>
      <c r="L13" s="3059" t="s">
        <v>271</v>
      </c>
      <c r="M13" s="3061" t="s">
        <v>70</v>
      </c>
      <c r="N13" s="3061" t="s">
        <v>238</v>
      </c>
      <c r="O13" s="3061" t="s">
        <v>402</v>
      </c>
      <c r="P13" s="3061" t="s">
        <v>86</v>
      </c>
      <c r="Q13" s="257"/>
    </row>
    <row r="14" spans="2:20" ht="31.5" x14ac:dyDescent="0.2">
      <c r="B14" s="608"/>
      <c r="C14" s="2012" t="s">
        <v>29</v>
      </c>
      <c r="D14" s="2012" t="s">
        <v>212</v>
      </c>
      <c r="E14" s="2012" t="s">
        <v>306</v>
      </c>
      <c r="F14" s="793" t="s">
        <v>301</v>
      </c>
      <c r="G14" s="3087"/>
      <c r="H14" s="3087"/>
      <c r="I14" s="3087"/>
      <c r="J14" s="3087"/>
      <c r="K14" s="3069"/>
      <c r="L14" s="3069"/>
      <c r="M14" s="3070"/>
      <c r="N14" s="3070"/>
      <c r="O14" s="3070"/>
      <c r="P14" s="3070"/>
      <c r="Q14" s="257"/>
    </row>
    <row r="15" spans="2:20" ht="15.75" x14ac:dyDescent="0.25">
      <c r="B15" s="792">
        <v>1</v>
      </c>
      <c r="C15" s="1258"/>
      <c r="D15" s="1252"/>
      <c r="E15" s="1232"/>
      <c r="F15" s="1233"/>
      <c r="G15" s="1253"/>
      <c r="H15" s="1237"/>
      <c r="I15" s="1237"/>
      <c r="J15" s="1237"/>
      <c r="K15" s="1237">
        <f t="shared" ref="K15:K23" si="0">H15-I15-J15</f>
        <v>0</v>
      </c>
      <c r="L15" s="1254"/>
      <c r="M15" s="1254"/>
      <c r="N15" s="1254"/>
      <c r="O15" s="1255"/>
      <c r="P15" s="1256"/>
      <c r="Q15" s="257"/>
    </row>
    <row r="16" spans="2:20" ht="15.75" x14ac:dyDescent="0.25">
      <c r="B16" s="792">
        <v>2</v>
      </c>
      <c r="C16" s="1258"/>
      <c r="D16" s="1252"/>
      <c r="E16" s="1232"/>
      <c r="F16" s="1233"/>
      <c r="G16" s="1253"/>
      <c r="H16" s="1237"/>
      <c r="I16" s="1237"/>
      <c r="J16" s="1237"/>
      <c r="K16" s="1237">
        <f t="shared" si="0"/>
        <v>0</v>
      </c>
      <c r="L16" s="1254"/>
      <c r="M16" s="1254"/>
      <c r="N16" s="1254"/>
      <c r="O16" s="1255"/>
      <c r="P16" s="1256"/>
      <c r="Q16" s="257"/>
    </row>
    <row r="17" spans="2:18" ht="15.75" x14ac:dyDescent="0.25">
      <c r="B17" s="792">
        <v>3</v>
      </c>
      <c r="C17" s="1258"/>
      <c r="D17" s="1252"/>
      <c r="E17" s="1232"/>
      <c r="F17" s="1233"/>
      <c r="G17" s="1253"/>
      <c r="H17" s="1237"/>
      <c r="I17" s="1237"/>
      <c r="J17" s="1237"/>
      <c r="K17" s="1237">
        <f t="shared" si="0"/>
        <v>0</v>
      </c>
      <c r="L17" s="1254"/>
      <c r="M17" s="1254"/>
      <c r="N17" s="1254"/>
      <c r="O17" s="1255"/>
      <c r="P17" s="1256"/>
      <c r="Q17" s="257"/>
    </row>
    <row r="18" spans="2:18" ht="15.75" x14ac:dyDescent="0.25">
      <c r="B18" s="792">
        <v>4</v>
      </c>
      <c r="C18" s="1258"/>
      <c r="D18" s="1252"/>
      <c r="E18" s="1232"/>
      <c r="F18" s="1233"/>
      <c r="G18" s="1253"/>
      <c r="H18" s="1237"/>
      <c r="I18" s="1237"/>
      <c r="J18" s="1237"/>
      <c r="K18" s="1237">
        <f t="shared" si="0"/>
        <v>0</v>
      </c>
      <c r="L18" s="1254"/>
      <c r="M18" s="1254"/>
      <c r="N18" s="1254"/>
      <c r="O18" s="1255"/>
      <c r="P18" s="1256"/>
      <c r="Q18" s="257"/>
    </row>
    <row r="19" spans="2:18" ht="15.75" x14ac:dyDescent="0.25">
      <c r="B19" s="792">
        <v>5</v>
      </c>
      <c r="C19" s="1258"/>
      <c r="D19" s="1252"/>
      <c r="E19" s="1232"/>
      <c r="F19" s="1233"/>
      <c r="G19" s="1253"/>
      <c r="H19" s="1237"/>
      <c r="I19" s="1237"/>
      <c r="J19" s="1237"/>
      <c r="K19" s="1237">
        <f t="shared" si="0"/>
        <v>0</v>
      </c>
      <c r="L19" s="1254"/>
      <c r="M19" s="1254"/>
      <c r="N19" s="1254"/>
      <c r="O19" s="1255"/>
      <c r="P19" s="1256"/>
      <c r="Q19" s="257"/>
    </row>
    <row r="20" spans="2:18" ht="15.75" x14ac:dyDescent="0.25">
      <c r="B20" s="792">
        <v>6</v>
      </c>
      <c r="C20" s="1258"/>
      <c r="D20" s="1252"/>
      <c r="E20" s="1232"/>
      <c r="F20" s="1233"/>
      <c r="G20" s="1253"/>
      <c r="H20" s="1237"/>
      <c r="I20" s="1237"/>
      <c r="J20" s="1237"/>
      <c r="K20" s="1237">
        <f t="shared" si="0"/>
        <v>0</v>
      </c>
      <c r="L20" s="1254"/>
      <c r="M20" s="1254"/>
      <c r="N20" s="1254"/>
      <c r="O20" s="1255"/>
      <c r="P20" s="1256"/>
      <c r="Q20" s="257"/>
    </row>
    <row r="21" spans="2:18" ht="15.75" x14ac:dyDescent="0.25">
      <c r="B21" s="792">
        <v>7</v>
      </c>
      <c r="C21" s="1258"/>
      <c r="D21" s="1252"/>
      <c r="E21" s="1232"/>
      <c r="F21" s="1233"/>
      <c r="G21" s="1253"/>
      <c r="H21" s="1237"/>
      <c r="I21" s="1237"/>
      <c r="J21" s="1237"/>
      <c r="K21" s="1237">
        <f t="shared" si="0"/>
        <v>0</v>
      </c>
      <c r="L21" s="1254"/>
      <c r="M21" s="1254"/>
      <c r="N21" s="1254"/>
      <c r="O21" s="1255"/>
      <c r="P21" s="1256"/>
      <c r="Q21" s="257"/>
    </row>
    <row r="22" spans="2:18" ht="15.75" x14ac:dyDescent="0.25">
      <c r="B22" s="792">
        <v>8</v>
      </c>
      <c r="C22" s="1258"/>
      <c r="D22" s="1252"/>
      <c r="E22" s="1232"/>
      <c r="F22" s="1233" t="s">
        <v>485</v>
      </c>
      <c r="G22" s="1253"/>
      <c r="H22" s="1237"/>
      <c r="I22" s="1237"/>
      <c r="J22" s="1237"/>
      <c r="K22" s="1237">
        <f t="shared" si="0"/>
        <v>0</v>
      </c>
      <c r="L22" s="1254"/>
      <c r="M22" s="1254"/>
      <c r="N22" s="1254"/>
      <c r="O22" s="1255"/>
      <c r="P22" s="1256"/>
      <c r="Q22" s="257"/>
    </row>
    <row r="23" spans="2:18" ht="15.75" customHeight="1" x14ac:dyDescent="0.25">
      <c r="B23" s="792">
        <v>9</v>
      </c>
      <c r="C23" s="1258"/>
      <c r="D23" s="1252"/>
      <c r="E23" s="1232"/>
      <c r="F23" s="3066" t="s">
        <v>608</v>
      </c>
      <c r="G23" s="3067"/>
      <c r="H23" s="3067"/>
      <c r="I23" s="3068"/>
      <c r="J23" s="1237"/>
      <c r="K23" s="1237">
        <f t="shared" si="0"/>
        <v>0</v>
      </c>
      <c r="L23" s="1254"/>
      <c r="M23" s="1254"/>
      <c r="N23" s="1254"/>
      <c r="O23" s="1255"/>
      <c r="P23" s="1256"/>
      <c r="Q23" s="257"/>
    </row>
    <row r="24" spans="2:18" ht="26.25" customHeight="1" x14ac:dyDescent="0.25">
      <c r="B24" s="792"/>
      <c r="C24" s="1527"/>
      <c r="D24" s="1528"/>
      <c r="E24" s="1529"/>
      <c r="F24" s="2010"/>
      <c r="G24" s="2010"/>
      <c r="H24" s="2010"/>
      <c r="I24" s="2011"/>
      <c r="J24" s="1237"/>
      <c r="K24" s="1237"/>
      <c r="L24" s="1530"/>
      <c r="M24" s="1531"/>
      <c r="N24" s="1531"/>
      <c r="O24" s="1532"/>
      <c r="P24" s="1533"/>
      <c r="Q24" s="257"/>
    </row>
    <row r="25" spans="2:18" ht="15.75" customHeight="1" x14ac:dyDescent="0.25">
      <c r="B25" s="792"/>
      <c r="C25" s="1527"/>
      <c r="D25" s="1528"/>
      <c r="E25" s="1529"/>
      <c r="F25" s="2010"/>
      <c r="G25" s="2010"/>
      <c r="H25" s="2010"/>
      <c r="I25" s="2011"/>
      <c r="J25" s="1237"/>
      <c r="K25" s="1237"/>
      <c r="L25" s="1530"/>
      <c r="M25" s="1531"/>
      <c r="N25" s="1531"/>
      <c r="O25" s="1532"/>
      <c r="P25" s="1533"/>
      <c r="Q25" s="257"/>
    </row>
    <row r="26" spans="2:18" ht="16.5" customHeight="1" x14ac:dyDescent="0.25">
      <c r="B26" s="792"/>
      <c r="C26" s="1527"/>
      <c r="D26" s="1528"/>
      <c r="E26" s="1529"/>
      <c r="F26" s="2010"/>
      <c r="G26" s="2010"/>
      <c r="H26" s="2010"/>
      <c r="I26" s="2011"/>
      <c r="J26" s="1237"/>
      <c r="K26" s="1237"/>
      <c r="L26" s="1530"/>
      <c r="M26" s="1531"/>
      <c r="N26" s="1531"/>
      <c r="O26" s="1532"/>
      <c r="P26" s="1533"/>
      <c r="Q26" s="257"/>
    </row>
    <row r="27" spans="2:18" s="387" customFormat="1" ht="15.75" x14ac:dyDescent="0.25">
      <c r="B27" s="609"/>
      <c r="C27" s="1534"/>
      <c r="D27" s="1535"/>
      <c r="E27" s="1535"/>
      <c r="F27" s="1535"/>
      <c r="G27" s="1535"/>
      <c r="H27" s="1535"/>
      <c r="I27" s="1257">
        <f>SUM(I15:I23)</f>
        <v>0</v>
      </c>
      <c r="J27" s="1257">
        <f>SUM(J15:J23)</f>
        <v>0</v>
      </c>
      <c r="K27" s="1257">
        <f>SUM(K15:K23)</f>
        <v>0</v>
      </c>
      <c r="L27" s="3049"/>
      <c r="M27" s="3050"/>
      <c r="N27" s="3050"/>
      <c r="O27" s="3050"/>
      <c r="P27" s="3051"/>
      <c r="Q27" s="419"/>
    </row>
    <row r="28" spans="2:18" ht="20.25" x14ac:dyDescent="0.3">
      <c r="B28" s="609"/>
      <c r="C28" s="254"/>
      <c r="D28" s="254"/>
      <c r="E28" s="3073" t="s">
        <v>609</v>
      </c>
      <c r="F28" s="3073"/>
      <c r="G28" s="254"/>
      <c r="H28" s="254"/>
      <c r="I28" s="3074" t="s">
        <v>562</v>
      </c>
      <c r="J28" s="3074"/>
      <c r="K28" s="254"/>
      <c r="L28" s="254"/>
      <c r="M28" s="3072" t="s">
        <v>573</v>
      </c>
      <c r="N28" s="3072"/>
      <c r="O28" s="390"/>
      <c r="P28" s="562" t="s">
        <v>272</v>
      </c>
      <c r="Q28" s="213"/>
    </row>
    <row r="29" spans="2:18" ht="20.25" x14ac:dyDescent="0.3">
      <c r="B29" s="609"/>
      <c r="C29" s="577"/>
      <c r="D29" s="577"/>
      <c r="E29" s="3039" t="str">
        <f>'[5]Datos Generales'!C16</f>
        <v>Preparado por</v>
      </c>
      <c r="F29" s="3039"/>
      <c r="G29" s="580"/>
      <c r="H29" s="580"/>
      <c r="I29" s="3039" t="str">
        <f>'[5]Datos Generales'!D16</f>
        <v>Revisado por</v>
      </c>
      <c r="J29" s="3039"/>
      <c r="K29" s="580"/>
      <c r="L29" s="580"/>
      <c r="M29" s="3039" t="str">
        <f>'[5]Datos Generales'!E16</f>
        <v>Autorizado por</v>
      </c>
      <c r="N29" s="3039"/>
      <c r="O29" s="391"/>
      <c r="P29" s="391"/>
      <c r="Q29" s="257"/>
    </row>
    <row r="30" spans="2:18" ht="20.25" x14ac:dyDescent="0.3">
      <c r="B30" s="609"/>
      <c r="C30" s="578"/>
      <c r="D30" s="588"/>
      <c r="E30" s="3038" t="s">
        <v>563</v>
      </c>
      <c r="F30" s="3038"/>
      <c r="G30" s="580"/>
      <c r="H30" s="580"/>
      <c r="I30" s="3038" t="s">
        <v>564</v>
      </c>
      <c r="J30" s="3038"/>
      <c r="K30" s="581"/>
      <c r="L30" s="581"/>
      <c r="M30" s="3038" t="s">
        <v>610</v>
      </c>
      <c r="N30" s="3038"/>
      <c r="O30" s="390"/>
      <c r="P30" s="390"/>
      <c r="Q30" s="257"/>
    </row>
    <row r="31" spans="2:18" ht="20.25" x14ac:dyDescent="0.3">
      <c r="B31" s="609"/>
      <c r="C31" s="390"/>
      <c r="D31" s="390"/>
      <c r="E31" s="3064" t="str">
        <f>'[5]Datos Generales'!C17</f>
        <v>Puesto que ocupa</v>
      </c>
      <c r="F31" s="3064"/>
      <c r="G31" s="580"/>
      <c r="H31" s="580"/>
      <c r="I31" s="3064" t="str">
        <f>'[5]Datos Generales'!D17</f>
        <v>Puesto que ocupa</v>
      </c>
      <c r="J31" s="3064"/>
      <c r="K31" s="581"/>
      <c r="M31" s="3064" t="str">
        <f>'[5]Datos Generales'!E17</f>
        <v>Puesto que ocupa</v>
      </c>
      <c r="N31" s="3064"/>
      <c r="O31" s="391"/>
      <c r="P31" s="391"/>
      <c r="Q31" s="204"/>
      <c r="R31" s="162"/>
    </row>
    <row r="32" spans="2:18" ht="20.25" x14ac:dyDescent="0.3">
      <c r="B32" s="609"/>
      <c r="C32" s="578"/>
      <c r="D32" s="588"/>
      <c r="E32" s="2880">
        <v>45303</v>
      </c>
      <c r="F32" s="2880"/>
      <c r="G32" s="582"/>
      <c r="H32" s="582"/>
      <c r="I32" s="2880">
        <v>45303</v>
      </c>
      <c r="J32" s="2880"/>
      <c r="K32" s="583"/>
      <c r="L32" s="583"/>
      <c r="M32" s="2880">
        <v>45303</v>
      </c>
      <c r="N32" s="2880"/>
      <c r="O32" s="390"/>
      <c r="P32" s="390"/>
      <c r="Q32" s="204"/>
      <c r="R32" s="162"/>
    </row>
    <row r="33" spans="2:18" ht="20.25" x14ac:dyDescent="0.3">
      <c r="B33" s="609"/>
      <c r="C33" s="390"/>
      <c r="D33" s="390"/>
      <c r="E33" s="3064" t="s">
        <v>287</v>
      </c>
      <c r="F33" s="3064"/>
      <c r="G33" s="582"/>
      <c r="H33" s="582"/>
      <c r="I33" s="3064" t="s">
        <v>288</v>
      </c>
      <c r="J33" s="3064"/>
      <c r="K33" s="583"/>
      <c r="L33" s="583"/>
      <c r="M33" s="3064" t="s">
        <v>300</v>
      </c>
      <c r="N33" s="3064"/>
      <c r="O33" s="391"/>
      <c r="P33" s="391"/>
      <c r="Q33" s="204"/>
      <c r="R33" s="162"/>
    </row>
    <row r="34" spans="2:18" ht="20.25" x14ac:dyDescent="0.3">
      <c r="B34" s="609"/>
      <c r="C34" s="578"/>
      <c r="D34" s="588"/>
      <c r="F34" s="248"/>
      <c r="G34" s="582"/>
      <c r="H34" s="582"/>
      <c r="K34" s="583"/>
      <c r="L34" s="583"/>
      <c r="O34" s="390"/>
      <c r="P34" s="390"/>
      <c r="Q34" s="204"/>
      <c r="R34" s="162"/>
    </row>
    <row r="35" spans="2:18" ht="18.75" x14ac:dyDescent="0.3">
      <c r="B35" s="610"/>
      <c r="C35" s="589"/>
      <c r="D35" s="589"/>
      <c r="E35" s="589"/>
      <c r="F35" s="589"/>
      <c r="G35" s="590"/>
      <c r="H35" s="590"/>
      <c r="I35" s="590"/>
      <c r="J35" s="590"/>
      <c r="K35" s="174"/>
      <c r="L35" s="174"/>
      <c r="M35" s="174"/>
      <c r="N35" s="174"/>
      <c r="O35" s="246"/>
      <c r="P35" s="246"/>
      <c r="Q35" s="175"/>
      <c r="R35" s="162"/>
    </row>
    <row r="36" spans="2:18" ht="15.75" x14ac:dyDescent="0.25">
      <c r="C36" s="585"/>
      <c r="D36" s="586"/>
      <c r="E36" s="586"/>
      <c r="F36" s="586"/>
      <c r="G36" s="586"/>
      <c r="H36" s="706"/>
      <c r="I36" s="585"/>
      <c r="J36" s="585"/>
      <c r="K36" s="162"/>
      <c r="L36" s="162"/>
      <c r="M36" s="162"/>
      <c r="N36" s="162"/>
      <c r="O36" s="227"/>
      <c r="P36" s="227"/>
      <c r="Q36" s="162"/>
      <c r="R36" s="162"/>
    </row>
    <row r="37" spans="2:18" ht="18.75" x14ac:dyDescent="0.3">
      <c r="C37" s="3065"/>
      <c r="D37" s="3065"/>
      <c r="E37" s="3065"/>
      <c r="F37" s="3065"/>
      <c r="G37" s="587"/>
      <c r="H37" s="2009"/>
      <c r="I37" s="2009"/>
      <c r="J37" s="2009"/>
      <c r="K37" s="162"/>
      <c r="L37" s="162"/>
      <c r="M37" s="162"/>
      <c r="N37" s="162"/>
      <c r="O37" s="227"/>
      <c r="P37" s="227"/>
      <c r="Q37" s="162"/>
      <c r="R37" s="162"/>
    </row>
  </sheetData>
  <sheetProtection formatColumns="0" insertColumns="0" insertRows="0"/>
  <mergeCells count="36">
    <mergeCell ref="B7:Q7"/>
    <mergeCell ref="M28:N28"/>
    <mergeCell ref="E29:F29"/>
    <mergeCell ref="I29:J29"/>
    <mergeCell ref="M29:N29"/>
    <mergeCell ref="E28:F28"/>
    <mergeCell ref="I28:J28"/>
    <mergeCell ref="B8:Q8"/>
    <mergeCell ref="B9:Q9"/>
    <mergeCell ref="F11:G11"/>
    <mergeCell ref="C13:F13"/>
    <mergeCell ref="G13:G14"/>
    <mergeCell ref="H13:H14"/>
    <mergeCell ref="I13:I14"/>
    <mergeCell ref="J13:J14"/>
    <mergeCell ref="K13:K14"/>
    <mergeCell ref="L13:L14"/>
    <mergeCell ref="M13:M14"/>
    <mergeCell ref="N13:N14"/>
    <mergeCell ref="O13:O14"/>
    <mergeCell ref="P13:P14"/>
    <mergeCell ref="F23:I23"/>
    <mergeCell ref="L27:P27"/>
    <mergeCell ref="E31:F31"/>
    <mergeCell ref="I31:J31"/>
    <mergeCell ref="M31:N31"/>
    <mergeCell ref="E30:F30"/>
    <mergeCell ref="I30:J30"/>
    <mergeCell ref="M30:N30"/>
    <mergeCell ref="M32:N32"/>
    <mergeCell ref="E33:F33"/>
    <mergeCell ref="I33:J33"/>
    <mergeCell ref="M33:N33"/>
    <mergeCell ref="C37:F37"/>
    <mergeCell ref="E32:F32"/>
    <mergeCell ref="I32:J32"/>
  </mergeCells>
  <printOptions horizontalCentered="1"/>
  <pageMargins left="0" right="0" top="0.47244094488188981" bottom="0.19685039370078741" header="0.31496062992125984" footer="0.31496062992125984"/>
  <pageSetup scale="45" orientation="landscape" r:id="rId1"/>
  <headerFooter>
    <oddFooter>&amp;R&amp;P/&amp;N  &amp;D  &amp;T</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0"/>
  <sheetViews>
    <sheetView showGridLines="0" topLeftCell="A13" zoomScale="91" zoomScaleNormal="91" workbookViewId="0">
      <selection activeCell="C28" sqref="C28"/>
    </sheetView>
  </sheetViews>
  <sheetFormatPr baseColWidth="10" defaultColWidth="11.42578125" defaultRowHeight="38.25" customHeight="1" x14ac:dyDescent="0.2"/>
  <cols>
    <col min="1" max="1" width="3.42578125" style="248" customWidth="1"/>
    <col min="2" max="2" width="11.140625" style="248" customWidth="1"/>
    <col min="3" max="3" width="10.42578125" style="404" customWidth="1"/>
    <col min="4" max="4" width="14.140625" style="248" customWidth="1"/>
    <col min="5" max="5" width="10.85546875" style="248" customWidth="1"/>
    <col min="6" max="6" width="15.5703125" style="405" customWidth="1"/>
    <col min="7" max="7" width="16.28515625" style="248" customWidth="1"/>
    <col min="8" max="8" width="15.7109375" style="248" customWidth="1"/>
    <col min="9" max="9" width="11" style="248" customWidth="1"/>
    <col min="10" max="10" width="12.42578125" style="248" customWidth="1"/>
    <col min="11" max="11" width="9.140625" style="248" customWidth="1"/>
    <col min="12" max="12" width="13.28515625" style="248" customWidth="1"/>
    <col min="13" max="13" width="12" style="248" customWidth="1"/>
    <col min="14" max="14" width="12.42578125" style="248" customWidth="1"/>
    <col min="15" max="15" width="11.85546875" style="248" customWidth="1"/>
    <col min="16" max="16" width="7.42578125" style="248" customWidth="1"/>
    <col min="17" max="17" width="11.5703125" style="248" customWidth="1"/>
    <col min="18" max="18" width="6.85546875" style="399" customWidth="1"/>
    <col min="19" max="19" width="11.85546875" style="248" customWidth="1"/>
    <col min="20" max="20" width="15" style="248" customWidth="1"/>
    <col min="21" max="21" width="16.140625" style="248" customWidth="1"/>
    <col min="22" max="22" width="11.140625" style="248" customWidth="1"/>
    <col min="23" max="23" width="8" style="248" customWidth="1"/>
    <col min="24" max="24" width="16.28515625" style="248" customWidth="1"/>
    <col min="25" max="25" width="17.140625" style="404" customWidth="1"/>
    <col min="26" max="26" width="16.140625" style="404" customWidth="1"/>
    <col min="27" max="27" width="3.28515625" style="248" customWidth="1"/>
    <col min="28" max="16384" width="11.42578125" style="248"/>
  </cols>
  <sheetData>
    <row r="2" spans="1:31" ht="38.25" customHeight="1" x14ac:dyDescent="0.2">
      <c r="A2" s="253"/>
      <c r="B2" s="254"/>
      <c r="C2" s="400"/>
      <c r="D2" s="401"/>
      <c r="E2" s="401"/>
      <c r="F2" s="402"/>
      <c r="G2" s="401"/>
      <c r="H2" s="401"/>
      <c r="I2" s="401"/>
      <c r="J2" s="401"/>
      <c r="K2" s="414"/>
      <c r="L2" s="414"/>
      <c r="M2" s="401"/>
      <c r="N2" s="401"/>
      <c r="O2" s="401"/>
      <c r="P2" s="401"/>
      <c r="Q2" s="401"/>
      <c r="R2" s="403"/>
      <c r="S2" s="401"/>
      <c r="T2" s="401"/>
      <c r="U2" s="401"/>
      <c r="V2" s="401"/>
      <c r="W2" s="401"/>
      <c r="X2" s="401"/>
      <c r="Y2" s="400"/>
      <c r="Z2" s="400"/>
      <c r="AA2" s="257"/>
      <c r="AC2" s="387"/>
      <c r="AD2" s="387"/>
      <c r="AE2" s="387"/>
    </row>
    <row r="3" spans="1:31" ht="29.25" customHeight="1" x14ac:dyDescent="0.2">
      <c r="A3" s="3093" t="s">
        <v>27</v>
      </c>
      <c r="B3" s="3053"/>
      <c r="C3" s="3053"/>
      <c r="D3" s="3053"/>
      <c r="E3" s="3053"/>
      <c r="F3" s="3053"/>
      <c r="G3" s="3053"/>
      <c r="H3" s="3053"/>
      <c r="I3" s="3053"/>
      <c r="J3" s="3053"/>
      <c r="K3" s="3053"/>
      <c r="L3" s="3053"/>
      <c r="M3" s="3053"/>
      <c r="N3" s="3053"/>
      <c r="O3" s="3053"/>
      <c r="P3" s="3053"/>
      <c r="Q3" s="3053"/>
      <c r="R3" s="3053"/>
      <c r="S3" s="3053"/>
      <c r="T3" s="3053"/>
      <c r="U3" s="3053"/>
      <c r="V3" s="3053"/>
      <c r="W3" s="3053"/>
      <c r="X3" s="3053"/>
      <c r="Y3" s="3053"/>
      <c r="Z3" s="3053"/>
      <c r="AA3" s="3054"/>
      <c r="AC3" s="387"/>
      <c r="AD3" s="387"/>
      <c r="AE3" s="387"/>
    </row>
    <row r="4" spans="1:31" ht="30" customHeight="1" x14ac:dyDescent="0.2">
      <c r="A4" s="3094" t="s">
        <v>338</v>
      </c>
      <c r="B4" s="3095"/>
      <c r="C4" s="3095"/>
      <c r="D4" s="3095"/>
      <c r="E4" s="3095"/>
      <c r="F4" s="3095"/>
      <c r="G4" s="3095"/>
      <c r="H4" s="3095"/>
      <c r="I4" s="3095"/>
      <c r="J4" s="3095"/>
      <c r="K4" s="3095"/>
      <c r="L4" s="3095"/>
      <c r="M4" s="3095"/>
      <c r="N4" s="3095"/>
      <c r="O4" s="3095"/>
      <c r="P4" s="3095"/>
      <c r="Q4" s="3095"/>
      <c r="R4" s="3095"/>
      <c r="S4" s="3095"/>
      <c r="T4" s="3095"/>
      <c r="U4" s="3095"/>
      <c r="V4" s="3095"/>
      <c r="W4" s="3095"/>
      <c r="X4" s="3095"/>
      <c r="Y4" s="3095"/>
      <c r="Z4" s="3095"/>
      <c r="AA4" s="3096"/>
    </row>
    <row r="5" spans="1:31" ht="28.5" customHeight="1" x14ac:dyDescent="0.2">
      <c r="A5" s="3097" t="s">
        <v>157</v>
      </c>
      <c r="B5" s="3098"/>
      <c r="C5" s="3098"/>
      <c r="D5" s="3098"/>
      <c r="E5" s="3098"/>
      <c r="F5" s="3098"/>
      <c r="G5" s="3098"/>
      <c r="H5" s="3098"/>
      <c r="I5" s="3098"/>
      <c r="J5" s="3098"/>
      <c r="K5" s="3098"/>
      <c r="L5" s="3098"/>
      <c r="M5" s="3098"/>
      <c r="N5" s="3098"/>
      <c r="O5" s="3098"/>
      <c r="P5" s="3098"/>
      <c r="Q5" s="3098"/>
      <c r="R5" s="3098"/>
      <c r="S5" s="3098"/>
      <c r="T5" s="3098"/>
      <c r="U5" s="3098"/>
      <c r="V5" s="3098"/>
      <c r="W5" s="3098"/>
      <c r="X5" s="3098"/>
      <c r="Y5" s="3098"/>
      <c r="Z5" s="3098"/>
      <c r="AA5" s="3099"/>
    </row>
    <row r="6" spans="1:31" ht="18" customHeight="1" x14ac:dyDescent="0.2">
      <c r="A6" s="253"/>
      <c r="B6" s="254"/>
      <c r="C6" s="293"/>
      <c r="D6" s="293"/>
      <c r="E6" s="293"/>
      <c r="F6" s="293"/>
      <c r="G6" s="293"/>
      <c r="H6" s="293"/>
      <c r="I6" s="293"/>
      <c r="J6" s="293"/>
      <c r="K6" s="293"/>
      <c r="L6" s="293"/>
      <c r="M6" s="293"/>
      <c r="N6" s="293"/>
      <c r="O6" s="293"/>
      <c r="P6" s="293"/>
      <c r="Q6" s="293"/>
      <c r="R6" s="293"/>
      <c r="S6" s="293"/>
      <c r="T6" s="293"/>
      <c r="U6" s="293"/>
      <c r="V6" s="293"/>
      <c r="W6" s="293"/>
      <c r="X6" s="293"/>
      <c r="Y6" s="293"/>
      <c r="Z6" s="293"/>
      <c r="AA6" s="257"/>
    </row>
    <row r="7" spans="1:31" s="1262" customFormat="1" ht="38.25" customHeight="1" x14ac:dyDescent="0.25">
      <c r="A7" s="1260"/>
      <c r="B7" s="1261"/>
      <c r="E7" s="789" t="s">
        <v>252</v>
      </c>
      <c r="F7" s="3101">
        <f>'Datos Generales'!C6</f>
        <v>45291</v>
      </c>
      <c r="G7" s="3102"/>
      <c r="I7" s="145" t="s">
        <v>32</v>
      </c>
      <c r="J7" s="3103" t="str">
        <f>'Datos Generales'!C7</f>
        <v>DIGESETT</v>
      </c>
      <c r="K7" s="3104"/>
      <c r="L7" s="3105"/>
      <c r="N7" s="1208" t="s">
        <v>16</v>
      </c>
      <c r="O7" s="1210" t="str">
        <f>'Datos Generales'!C8</f>
        <v>0202</v>
      </c>
      <c r="Q7" s="789" t="s">
        <v>273</v>
      </c>
      <c r="R7" s="1211" t="str">
        <f>'Datos Generales'!C9</f>
        <v>02</v>
      </c>
      <c r="T7" s="1208" t="s">
        <v>267</v>
      </c>
      <c r="U7" s="1210" t="str">
        <f>'Datos Generales'!C10</f>
        <v>01</v>
      </c>
      <c r="V7" s="789" t="s">
        <v>22</v>
      </c>
      <c r="W7" s="1211" t="str">
        <f>'Datos Generales'!C11</f>
        <v>0005</v>
      </c>
      <c r="X7" s="1058"/>
      <c r="Y7" s="1058"/>
      <c r="Z7" s="1058"/>
      <c r="AA7" s="1263"/>
    </row>
    <row r="8" spans="1:31" ht="15.75" customHeight="1" x14ac:dyDescent="0.2">
      <c r="A8" s="253"/>
      <c r="B8" s="254"/>
      <c r="C8" s="293"/>
      <c r="D8" s="293"/>
      <c r="E8" s="293"/>
      <c r="F8" s="293"/>
      <c r="G8" s="293"/>
      <c r="H8" s="293"/>
      <c r="I8" s="293"/>
      <c r="J8" s="293"/>
      <c r="K8" s="293"/>
      <c r="L8" s="293"/>
      <c r="M8" s="293"/>
      <c r="N8" s="293"/>
      <c r="O8" s="293"/>
      <c r="P8" s="293"/>
      <c r="Q8" s="293"/>
      <c r="R8" s="293"/>
      <c r="S8" s="293"/>
      <c r="T8" s="293"/>
      <c r="U8" s="293"/>
      <c r="V8" s="293"/>
      <c r="W8" s="293"/>
      <c r="X8" s="293"/>
      <c r="Y8" s="293"/>
      <c r="Z8" s="293"/>
      <c r="AA8" s="257"/>
    </row>
    <row r="9" spans="1:31" ht="38.25" customHeight="1" x14ac:dyDescent="0.25">
      <c r="A9" s="1212"/>
      <c r="B9" s="3100" t="s">
        <v>128</v>
      </c>
      <c r="C9" s="3100"/>
      <c r="D9" s="3100"/>
      <c r="E9" s="3100"/>
      <c r="F9" s="3100"/>
      <c r="G9" s="3100"/>
      <c r="H9" s="3100"/>
      <c r="I9" s="3100"/>
      <c r="J9" s="3100"/>
      <c r="K9" s="3100"/>
      <c r="L9" s="3100"/>
      <c r="M9" s="3100" t="s">
        <v>386</v>
      </c>
      <c r="N9" s="3100"/>
      <c r="O9" s="3100"/>
      <c r="P9" s="3100"/>
      <c r="Q9" s="3100"/>
      <c r="R9" s="3100"/>
      <c r="S9" s="3100"/>
      <c r="T9" s="3100"/>
      <c r="U9" s="3100"/>
      <c r="V9" s="3058" t="s">
        <v>271</v>
      </c>
      <c r="W9" s="3063" t="s">
        <v>314</v>
      </c>
      <c r="X9" s="3063" t="s">
        <v>134</v>
      </c>
      <c r="Y9" s="3063" t="s">
        <v>360</v>
      </c>
      <c r="Z9" s="3063" t="s">
        <v>86</v>
      </c>
      <c r="AA9" s="204"/>
      <c r="AB9" s="162"/>
    </row>
    <row r="10" spans="1:31" s="596" customFormat="1" ht="38.25" customHeight="1" x14ac:dyDescent="0.25">
      <c r="A10" s="1260"/>
      <c r="B10" s="1060" t="s">
        <v>306</v>
      </c>
      <c r="C10" s="1060" t="s">
        <v>129</v>
      </c>
      <c r="D10" s="1060" t="s">
        <v>361</v>
      </c>
      <c r="E10" s="1060" t="s">
        <v>403</v>
      </c>
      <c r="F10" s="1060" t="s">
        <v>362</v>
      </c>
      <c r="G10" s="1060" t="s">
        <v>391</v>
      </c>
      <c r="H10" s="1060" t="s">
        <v>392</v>
      </c>
      <c r="I10" s="1060" t="s">
        <v>363</v>
      </c>
      <c r="J10" s="1060" t="s">
        <v>364</v>
      </c>
      <c r="K10" s="1060" t="s">
        <v>365</v>
      </c>
      <c r="L10" s="1060" t="s">
        <v>316</v>
      </c>
      <c r="M10" s="1060" t="s">
        <v>404</v>
      </c>
      <c r="N10" s="1059" t="s">
        <v>394</v>
      </c>
      <c r="O10" s="1059" t="s">
        <v>130</v>
      </c>
      <c r="P10" s="1059" t="s">
        <v>131</v>
      </c>
      <c r="Q10" s="1059" t="s">
        <v>132</v>
      </c>
      <c r="R10" s="1415" t="s">
        <v>405</v>
      </c>
      <c r="S10" s="1059" t="s">
        <v>396</v>
      </c>
      <c r="T10" s="1059" t="s">
        <v>400</v>
      </c>
      <c r="U10" s="1060" t="s">
        <v>397</v>
      </c>
      <c r="V10" s="3058"/>
      <c r="W10" s="3063"/>
      <c r="X10" s="3063"/>
      <c r="Y10" s="3063"/>
      <c r="Z10" s="3063"/>
      <c r="AA10" s="242"/>
      <c r="AB10" s="238"/>
    </row>
    <row r="11" spans="1:31" s="407" customFormat="1" ht="38.25" customHeight="1" x14ac:dyDescent="0.25">
      <c r="A11" s="1216">
        <v>1</v>
      </c>
      <c r="B11" s="1539" t="s">
        <v>531</v>
      </c>
      <c r="C11" s="1540" t="s">
        <v>523</v>
      </c>
      <c r="D11" s="1541" t="s">
        <v>524</v>
      </c>
      <c r="E11" s="1542" t="s">
        <v>525</v>
      </c>
      <c r="F11" s="2283">
        <v>1107814.98</v>
      </c>
      <c r="G11" s="2283">
        <v>1107814.98</v>
      </c>
      <c r="H11" s="2283">
        <v>0</v>
      </c>
      <c r="I11" s="1421">
        <v>44881</v>
      </c>
      <c r="J11" s="1422" t="s">
        <v>526</v>
      </c>
      <c r="K11" s="1236" t="s">
        <v>545</v>
      </c>
      <c r="L11" s="1237">
        <v>1107814.98</v>
      </c>
      <c r="M11" s="1238">
        <v>44926</v>
      </c>
      <c r="N11" s="1239">
        <v>45291</v>
      </c>
      <c r="O11" s="1407" t="s">
        <v>527</v>
      </c>
      <c r="P11" s="1240">
        <f t="shared" ref="P11:P19" si="0">+N11-M11</f>
        <v>365</v>
      </c>
      <c r="Q11" s="1406">
        <f t="shared" ref="Q11:Q15" si="1">+L11/P11</f>
        <v>3035.1095342465751</v>
      </c>
      <c r="R11" s="1241">
        <v>365</v>
      </c>
      <c r="S11" s="1419"/>
      <c r="T11" s="1420">
        <f t="shared" ref="T11:T14" si="2">R11*Q11-S11</f>
        <v>1107814.98</v>
      </c>
      <c r="U11" s="1335">
        <f t="shared" ref="U11:U14" si="3">L11-S11-T11</f>
        <v>0</v>
      </c>
      <c r="V11" s="1543" t="s">
        <v>528</v>
      </c>
      <c r="W11" s="1543" t="s">
        <v>508</v>
      </c>
      <c r="X11" s="1544" t="s">
        <v>895</v>
      </c>
      <c r="Y11" s="1414" t="s">
        <v>896</v>
      </c>
      <c r="Z11" s="1412" t="s">
        <v>549</v>
      </c>
      <c r="AA11" s="415"/>
    </row>
    <row r="12" spans="1:31" s="407" customFormat="1" ht="38.25" customHeight="1" x14ac:dyDescent="0.25">
      <c r="A12" s="1216">
        <v>2</v>
      </c>
      <c r="B12" s="1539" t="s">
        <v>531</v>
      </c>
      <c r="C12" s="1540" t="s">
        <v>523</v>
      </c>
      <c r="D12" s="1541" t="s">
        <v>533</v>
      </c>
      <c r="E12" s="1542" t="s">
        <v>525</v>
      </c>
      <c r="F12" s="2283">
        <v>9319509.1699999999</v>
      </c>
      <c r="G12" s="2283">
        <v>9319509.1699999999</v>
      </c>
      <c r="H12" s="2283">
        <v>0</v>
      </c>
      <c r="I12" s="1421">
        <v>44911</v>
      </c>
      <c r="J12" s="1422" t="s">
        <v>530</v>
      </c>
      <c r="K12" s="1236" t="s">
        <v>547</v>
      </c>
      <c r="L12" s="1237">
        <v>9319509.1699999999</v>
      </c>
      <c r="M12" s="1238">
        <v>44926</v>
      </c>
      <c r="N12" s="1239">
        <v>45291</v>
      </c>
      <c r="O12" s="1407">
        <v>45291</v>
      </c>
      <c r="P12" s="1240">
        <f t="shared" si="0"/>
        <v>365</v>
      </c>
      <c r="Q12" s="1406">
        <f t="shared" si="1"/>
        <v>25532.901835616438</v>
      </c>
      <c r="R12" s="1241">
        <f t="shared" ref="R12:R13" si="4">+O12-M12</f>
        <v>365</v>
      </c>
      <c r="S12" s="1419"/>
      <c r="T12" s="1420">
        <f t="shared" si="2"/>
        <v>9319509.1699999999</v>
      </c>
      <c r="U12" s="1335">
        <f t="shared" si="3"/>
        <v>0</v>
      </c>
      <c r="V12" s="1543" t="s">
        <v>528</v>
      </c>
      <c r="W12" s="1543" t="s">
        <v>508</v>
      </c>
      <c r="X12" s="1544" t="s">
        <v>895</v>
      </c>
      <c r="Y12" s="1414" t="s">
        <v>896</v>
      </c>
      <c r="Z12" s="1412" t="s">
        <v>549</v>
      </c>
      <c r="AA12" s="415"/>
    </row>
    <row r="13" spans="1:31" s="407" customFormat="1" ht="38.25" customHeight="1" x14ac:dyDescent="0.25">
      <c r="A13" s="1216">
        <v>3</v>
      </c>
      <c r="B13" s="1539" t="s">
        <v>531</v>
      </c>
      <c r="C13" s="1540" t="s">
        <v>523</v>
      </c>
      <c r="D13" s="1541" t="s">
        <v>534</v>
      </c>
      <c r="E13" s="1542" t="s">
        <v>525</v>
      </c>
      <c r="F13" s="2283">
        <v>2061534.41</v>
      </c>
      <c r="G13" s="2283">
        <f>+F13</f>
        <v>2061534.41</v>
      </c>
      <c r="H13" s="2283">
        <v>0</v>
      </c>
      <c r="I13" s="1421">
        <v>44907</v>
      </c>
      <c r="J13" s="1422" t="s">
        <v>532</v>
      </c>
      <c r="K13" s="1236" t="s">
        <v>546</v>
      </c>
      <c r="L13" s="1237">
        <f>+F13</f>
        <v>2061534.41</v>
      </c>
      <c r="M13" s="1238">
        <v>44926</v>
      </c>
      <c r="N13" s="1239">
        <v>45291</v>
      </c>
      <c r="O13" s="1407">
        <v>45291</v>
      </c>
      <c r="P13" s="1240">
        <f t="shared" si="0"/>
        <v>365</v>
      </c>
      <c r="Q13" s="1406">
        <f t="shared" si="1"/>
        <v>5648.0394794520544</v>
      </c>
      <c r="R13" s="1241">
        <f t="shared" si="4"/>
        <v>365</v>
      </c>
      <c r="S13" s="1419"/>
      <c r="T13" s="1420">
        <f t="shared" si="2"/>
        <v>2061534.41</v>
      </c>
      <c r="U13" s="1335">
        <f t="shared" si="3"/>
        <v>0</v>
      </c>
      <c r="V13" s="1543" t="s">
        <v>528</v>
      </c>
      <c r="W13" s="1543" t="s">
        <v>508</v>
      </c>
      <c r="X13" s="1544" t="s">
        <v>895</v>
      </c>
      <c r="Y13" s="1414" t="s">
        <v>896</v>
      </c>
      <c r="Z13" s="1412" t="s">
        <v>549</v>
      </c>
      <c r="AA13" s="415"/>
    </row>
    <row r="14" spans="1:31" s="407" customFormat="1" ht="38.25" customHeight="1" x14ac:dyDescent="0.25">
      <c r="A14" s="1216">
        <v>4</v>
      </c>
      <c r="B14" s="1539" t="s">
        <v>531</v>
      </c>
      <c r="C14" s="1540" t="s">
        <v>523</v>
      </c>
      <c r="D14" s="1541" t="s">
        <v>552</v>
      </c>
      <c r="E14" s="1542" t="s">
        <v>525</v>
      </c>
      <c r="F14" s="2283">
        <v>10630469.699999999</v>
      </c>
      <c r="G14" s="2283">
        <v>10630469.699999999</v>
      </c>
      <c r="H14" s="2283">
        <v>0</v>
      </c>
      <c r="I14" s="1421">
        <v>44803</v>
      </c>
      <c r="J14" s="1422" t="s">
        <v>550</v>
      </c>
      <c r="K14" s="1236" t="s">
        <v>551</v>
      </c>
      <c r="L14" s="1237">
        <v>10630469.699999999</v>
      </c>
      <c r="M14" s="1238">
        <v>44865</v>
      </c>
      <c r="N14" s="1239">
        <v>45230</v>
      </c>
      <c r="O14" s="1407">
        <v>45291</v>
      </c>
      <c r="P14" s="1240">
        <f t="shared" si="0"/>
        <v>365</v>
      </c>
      <c r="Q14" s="1406">
        <f t="shared" si="1"/>
        <v>29124.574520547943</v>
      </c>
      <c r="R14" s="1241">
        <v>365</v>
      </c>
      <c r="S14" s="1419">
        <v>1776598.77</v>
      </c>
      <c r="T14" s="1420">
        <f t="shared" si="2"/>
        <v>8853870.9299999997</v>
      </c>
      <c r="U14" s="1335">
        <f t="shared" si="3"/>
        <v>0</v>
      </c>
      <c r="V14" s="1543" t="s">
        <v>528</v>
      </c>
      <c r="W14" s="1543" t="s">
        <v>508</v>
      </c>
      <c r="X14" s="1544" t="s">
        <v>895</v>
      </c>
      <c r="Y14" s="1414" t="s">
        <v>896</v>
      </c>
      <c r="Z14" s="1412" t="s">
        <v>549</v>
      </c>
      <c r="AA14" s="415"/>
    </row>
    <row r="15" spans="1:31" s="407" customFormat="1" ht="38.25" customHeight="1" x14ac:dyDescent="0.25">
      <c r="A15" s="1216"/>
      <c r="B15" s="1539" t="s">
        <v>531</v>
      </c>
      <c r="C15" s="1540" t="s">
        <v>523</v>
      </c>
      <c r="D15" s="1541" t="s">
        <v>552</v>
      </c>
      <c r="E15" s="1542" t="s">
        <v>525</v>
      </c>
      <c r="F15" s="2283">
        <v>121493.09</v>
      </c>
      <c r="G15" s="2283">
        <f>+F15</f>
        <v>121493.09</v>
      </c>
      <c r="H15" s="2283">
        <v>0</v>
      </c>
      <c r="I15" s="1421">
        <v>44803</v>
      </c>
      <c r="J15" s="1422" t="s">
        <v>740</v>
      </c>
      <c r="K15" s="1236" t="s">
        <v>551</v>
      </c>
      <c r="L15" s="1237">
        <v>121493.09</v>
      </c>
      <c r="M15" s="1238">
        <v>44865</v>
      </c>
      <c r="N15" s="1239">
        <v>45230</v>
      </c>
      <c r="O15" s="1407">
        <v>45291</v>
      </c>
      <c r="P15" s="1240">
        <v>365</v>
      </c>
      <c r="Q15" s="1406">
        <f t="shared" si="1"/>
        <v>332.8577808219178</v>
      </c>
      <c r="R15" s="1241">
        <v>365</v>
      </c>
      <c r="S15" s="1419">
        <v>20304.32</v>
      </c>
      <c r="T15" s="1420">
        <v>101188.77</v>
      </c>
      <c r="U15" s="1335">
        <v>0</v>
      </c>
      <c r="V15" s="1543" t="s">
        <v>528</v>
      </c>
      <c r="W15" s="1543" t="s">
        <v>508</v>
      </c>
      <c r="X15" s="1544" t="s">
        <v>895</v>
      </c>
      <c r="Y15" s="1414" t="s">
        <v>896</v>
      </c>
      <c r="Z15" s="1412" t="s">
        <v>549</v>
      </c>
      <c r="AA15" s="415"/>
    </row>
    <row r="16" spans="1:31" s="407" customFormat="1" ht="38.25" customHeight="1" x14ac:dyDescent="0.25">
      <c r="A16" s="1216"/>
      <c r="B16" s="1539" t="s">
        <v>531</v>
      </c>
      <c r="C16" s="1540" t="s">
        <v>523</v>
      </c>
      <c r="D16" s="1541" t="s">
        <v>524</v>
      </c>
      <c r="E16" s="1542" t="s">
        <v>525</v>
      </c>
      <c r="F16" s="2283">
        <v>1361139.26</v>
      </c>
      <c r="G16" s="2283"/>
      <c r="H16" s="2283">
        <f>+F16</f>
        <v>1361139.26</v>
      </c>
      <c r="I16" s="1421">
        <v>45237</v>
      </c>
      <c r="J16" s="1422" t="s">
        <v>612</v>
      </c>
      <c r="K16" s="1236"/>
      <c r="L16" s="1237"/>
      <c r="M16" s="1238">
        <v>45291</v>
      </c>
      <c r="N16" s="1239">
        <v>45657</v>
      </c>
      <c r="O16" s="1407">
        <v>45291</v>
      </c>
      <c r="P16" s="1240">
        <f t="shared" si="0"/>
        <v>366</v>
      </c>
      <c r="Q16" s="1406">
        <v>3718.96</v>
      </c>
      <c r="R16" s="1241">
        <v>0</v>
      </c>
      <c r="S16" s="1419"/>
      <c r="T16" s="1420"/>
      <c r="U16" s="1536">
        <f>+F16</f>
        <v>1361139.26</v>
      </c>
      <c r="V16" s="1543" t="s">
        <v>528</v>
      </c>
      <c r="W16" s="1543" t="s">
        <v>508</v>
      </c>
      <c r="X16" s="1544" t="s">
        <v>895</v>
      </c>
      <c r="Y16" s="1414" t="s">
        <v>896</v>
      </c>
      <c r="Z16" s="1412"/>
      <c r="AA16" s="415"/>
    </row>
    <row r="17" spans="1:28" s="407" customFormat="1" ht="38.25" customHeight="1" x14ac:dyDescent="0.25">
      <c r="A17" s="1216"/>
      <c r="B17" s="1539" t="s">
        <v>531</v>
      </c>
      <c r="C17" s="1540" t="s">
        <v>523</v>
      </c>
      <c r="D17" s="1541" t="s">
        <v>533</v>
      </c>
      <c r="E17" s="1542" t="s">
        <v>525</v>
      </c>
      <c r="F17" s="2283">
        <v>9586722.1699999999</v>
      </c>
      <c r="G17" s="2283"/>
      <c r="H17" s="2283">
        <f>+F17</f>
        <v>9586722.1699999999</v>
      </c>
      <c r="I17" s="1421">
        <v>45233</v>
      </c>
      <c r="J17" s="1422" t="s">
        <v>613</v>
      </c>
      <c r="K17" s="1236"/>
      <c r="L17" s="1237"/>
      <c r="M17" s="1238">
        <v>45291</v>
      </c>
      <c r="N17" s="1239">
        <v>45657</v>
      </c>
      <c r="O17" s="1407">
        <v>45291</v>
      </c>
      <c r="P17" s="1240">
        <f t="shared" si="0"/>
        <v>366</v>
      </c>
      <c r="Q17" s="1406">
        <v>26193.23</v>
      </c>
      <c r="R17" s="1241">
        <v>0</v>
      </c>
      <c r="S17" s="1419"/>
      <c r="T17" s="1420"/>
      <c r="U17" s="1537">
        <f>+F17</f>
        <v>9586722.1699999999</v>
      </c>
      <c r="V17" s="1543" t="s">
        <v>528</v>
      </c>
      <c r="W17" s="1543" t="s">
        <v>508</v>
      </c>
      <c r="X17" s="1544" t="s">
        <v>895</v>
      </c>
      <c r="Y17" s="1414" t="s">
        <v>896</v>
      </c>
      <c r="Z17" s="1412"/>
      <c r="AA17" s="415"/>
    </row>
    <row r="18" spans="1:28" s="407" customFormat="1" ht="38.25" customHeight="1" x14ac:dyDescent="0.25">
      <c r="A18" s="1216"/>
      <c r="B18" s="1539" t="s">
        <v>531</v>
      </c>
      <c r="C18" s="1540" t="s">
        <v>523</v>
      </c>
      <c r="D18" s="1541" t="s">
        <v>534</v>
      </c>
      <c r="E18" s="1542" t="s">
        <v>525</v>
      </c>
      <c r="F18" s="2283">
        <v>1887388.44</v>
      </c>
      <c r="G18" s="2283"/>
      <c r="H18" s="2283">
        <f>+F18</f>
        <v>1887388.44</v>
      </c>
      <c r="I18" s="1421">
        <v>45232</v>
      </c>
      <c r="J18" s="1422" t="s">
        <v>614</v>
      </c>
      <c r="K18" s="1236"/>
      <c r="L18" s="1237"/>
      <c r="M18" s="1238">
        <v>45291</v>
      </c>
      <c r="N18" s="1239">
        <v>45657</v>
      </c>
      <c r="O18" s="1407">
        <v>45291</v>
      </c>
      <c r="P18" s="1240">
        <f t="shared" si="0"/>
        <v>366</v>
      </c>
      <c r="Q18" s="1406">
        <v>5156.8</v>
      </c>
      <c r="R18" s="1241">
        <v>0</v>
      </c>
      <c r="S18" s="1419"/>
      <c r="T18" s="1420"/>
      <c r="U18" s="1537">
        <f>+F18</f>
        <v>1887388.44</v>
      </c>
      <c r="V18" s="1543" t="s">
        <v>528</v>
      </c>
      <c r="W18" s="1543" t="s">
        <v>508</v>
      </c>
      <c r="X18" s="1544" t="s">
        <v>895</v>
      </c>
      <c r="Y18" s="1414" t="s">
        <v>896</v>
      </c>
      <c r="Z18" s="1412"/>
      <c r="AA18" s="415"/>
    </row>
    <row r="19" spans="1:28" s="407" customFormat="1" ht="38.25" customHeight="1" x14ac:dyDescent="0.25">
      <c r="A19" s="1216"/>
      <c r="B19" s="1539" t="s">
        <v>531</v>
      </c>
      <c r="C19" s="1540" t="s">
        <v>523</v>
      </c>
      <c r="D19" s="1541" t="s">
        <v>552</v>
      </c>
      <c r="E19" s="1542" t="s">
        <v>525</v>
      </c>
      <c r="F19" s="2283">
        <v>10710953.109999999</v>
      </c>
      <c r="G19" s="2283"/>
      <c r="H19" s="2283">
        <f>+F19</f>
        <v>10710953.109999999</v>
      </c>
      <c r="I19" s="1421">
        <v>45184</v>
      </c>
      <c r="J19" s="1422" t="s">
        <v>615</v>
      </c>
      <c r="K19" s="1236"/>
      <c r="L19" s="1237"/>
      <c r="M19" s="1238">
        <v>45230</v>
      </c>
      <c r="N19" s="1239">
        <v>45596</v>
      </c>
      <c r="O19" s="1407">
        <v>45291</v>
      </c>
      <c r="P19" s="1240">
        <f t="shared" si="0"/>
        <v>366</v>
      </c>
      <c r="Q19" s="1406">
        <v>29264.9</v>
      </c>
      <c r="R19" s="1241">
        <v>61</v>
      </c>
      <c r="S19" s="1419"/>
      <c r="T19" s="1420">
        <f t="shared" ref="T19" si="5">R19*Q19-S19</f>
        <v>1785158.9000000001</v>
      </c>
      <c r="U19" s="1536">
        <f>+H19-T19</f>
        <v>8925794.209999999</v>
      </c>
      <c r="V19" s="1543" t="s">
        <v>528</v>
      </c>
      <c r="W19" s="1543" t="s">
        <v>508</v>
      </c>
      <c r="X19" s="1544" t="s">
        <v>895</v>
      </c>
      <c r="Y19" s="1414" t="s">
        <v>896</v>
      </c>
      <c r="Z19" s="1412"/>
      <c r="AA19" s="415"/>
    </row>
    <row r="20" spans="1:28" s="1214" customFormat="1" ht="38.25" customHeight="1" x14ac:dyDescent="0.25">
      <c r="A20" s="1216"/>
      <c r="B20" s="1340"/>
      <c r="C20" s="1341"/>
      <c r="D20" s="1341"/>
      <c r="E20" s="1341"/>
      <c r="F20" s="2284">
        <f>SUM(F11:F19)</f>
        <v>46787024.329999998</v>
      </c>
      <c r="G20" s="2284">
        <f>SUM(G11:G19)</f>
        <v>23240821.349999998</v>
      </c>
      <c r="H20" s="2284">
        <f>SUM(H16:H19)</f>
        <v>23546202.979999997</v>
      </c>
      <c r="I20" s="1341"/>
      <c r="J20" s="1341"/>
      <c r="K20" s="1341"/>
      <c r="L20" s="1413">
        <f>SUM(L11:L19)</f>
        <v>23240821.349999998</v>
      </c>
      <c r="M20" s="1341"/>
      <c r="N20" s="1341"/>
      <c r="O20" s="1341"/>
      <c r="P20" s="1341"/>
      <c r="Q20" s="1413"/>
      <c r="R20" s="1417" t="s">
        <v>56</v>
      </c>
      <c r="S20" s="1418">
        <f>SUM(S11:S19)</f>
        <v>1796903.09</v>
      </c>
      <c r="T20" s="1418">
        <f>+T11+T12+T13+T14+T19</f>
        <v>23127888.390000001</v>
      </c>
      <c r="U20" s="1418">
        <f>SUM(U16:U19)</f>
        <v>21761044.079999998</v>
      </c>
      <c r="V20" s="3090"/>
      <c r="W20" s="3091"/>
      <c r="X20" s="3091"/>
      <c r="Y20" s="3091"/>
      <c r="Z20" s="3092"/>
      <c r="AA20" s="1264"/>
    </row>
    <row r="21" spans="1:28" ht="15.75" customHeight="1" x14ac:dyDescent="0.2">
      <c r="A21" s="253"/>
      <c r="B21" s="254"/>
      <c r="C21" s="400"/>
      <c r="D21" s="401"/>
      <c r="E21" s="401"/>
      <c r="F21" s="402"/>
      <c r="G21" s="401"/>
      <c r="H21" s="401"/>
      <c r="I21" s="401"/>
      <c r="J21" s="401"/>
      <c r="K21" s="401"/>
      <c r="L21" s="401"/>
      <c r="M21" s="401"/>
      <c r="N21" s="401"/>
      <c r="O21" s="401"/>
      <c r="P21" s="401"/>
      <c r="Q21" s="401"/>
      <c r="R21" s="403"/>
      <c r="S21" s="401"/>
      <c r="T21" s="401"/>
      <c r="U21" s="1538"/>
      <c r="V21" s="401"/>
      <c r="W21" s="401"/>
      <c r="X21" s="401"/>
      <c r="Y21" s="400"/>
      <c r="Z21" s="344" t="s">
        <v>274</v>
      </c>
      <c r="AA21" s="257"/>
    </row>
    <row r="22" spans="1:28" ht="20.25" customHeight="1" x14ac:dyDescent="0.25">
      <c r="A22" s="253"/>
      <c r="B22" s="254"/>
      <c r="C22" s="593"/>
      <c r="D22" s="593"/>
      <c r="G22" s="3088" t="s">
        <v>495</v>
      </c>
      <c r="H22" s="3088"/>
      <c r="I22" s="583"/>
      <c r="J22" s="583"/>
      <c r="K22" s="1061"/>
      <c r="L22" s="1061"/>
      <c r="M22" s="583"/>
      <c r="N22" s="3088" t="s">
        <v>510</v>
      </c>
      <c r="O22" s="3088"/>
      <c r="P22" s="465"/>
      <c r="Q22" s="465"/>
      <c r="R22" s="1061"/>
      <c r="S22" s="1061"/>
      <c r="T22" s="3089" t="s">
        <v>501</v>
      </c>
      <c r="U22" s="3089"/>
      <c r="V22" s="594"/>
      <c r="W22" s="594"/>
      <c r="X22" s="594"/>
      <c r="Y22" s="594"/>
      <c r="Z22" s="594"/>
      <c r="AA22" s="420"/>
    </row>
    <row r="23" spans="1:28" ht="21.75" customHeight="1" x14ac:dyDescent="0.25">
      <c r="A23" s="253"/>
      <c r="B23" s="254"/>
      <c r="C23" s="593"/>
      <c r="D23" s="593"/>
      <c r="G23" s="3064" t="str">
        <f>'Datos Generales'!C16</f>
        <v>Preparado por</v>
      </c>
      <c r="H23" s="3064"/>
      <c r="K23" s="581"/>
      <c r="L23" s="581"/>
      <c r="N23" s="3064" t="str">
        <f>'Datos Generales'!D16</f>
        <v>Revisado por</v>
      </c>
      <c r="O23" s="3064"/>
      <c r="P23" s="573"/>
      <c r="Q23" s="573"/>
      <c r="T23" s="3064" t="str">
        <f>'Datos Generales'!E16</f>
        <v>Autorizado por</v>
      </c>
      <c r="U23" s="3064"/>
      <c r="V23" s="573"/>
      <c r="W23" s="573"/>
      <c r="X23" s="573"/>
      <c r="Y23" s="573"/>
      <c r="Z23" s="573"/>
      <c r="AA23" s="204"/>
      <c r="AB23" s="162"/>
    </row>
    <row r="24" spans="1:28" s="387" customFormat="1" ht="31.5" customHeight="1" x14ac:dyDescent="0.25">
      <c r="A24" s="418"/>
      <c r="B24" s="790"/>
      <c r="C24" s="593"/>
      <c r="D24" s="593"/>
      <c r="G24" s="3088" t="s">
        <v>496</v>
      </c>
      <c r="H24" s="3088"/>
      <c r="I24" s="1214"/>
      <c r="J24" s="1214"/>
      <c r="K24" s="581"/>
      <c r="L24" s="581"/>
      <c r="M24" s="1214"/>
      <c r="N24" s="3088" t="s">
        <v>488</v>
      </c>
      <c r="O24" s="3088"/>
      <c r="P24" s="458"/>
      <c r="Q24" s="458"/>
      <c r="R24" s="1214"/>
      <c r="S24" s="1214"/>
      <c r="T24" s="3088" t="s">
        <v>537</v>
      </c>
      <c r="U24" s="3088"/>
      <c r="V24" s="573"/>
      <c r="W24" s="406"/>
      <c r="X24" s="406"/>
      <c r="Y24" s="406"/>
      <c r="Z24" s="593"/>
      <c r="AA24" s="244"/>
      <c r="AB24" s="95"/>
    </row>
    <row r="25" spans="1:28" s="387" customFormat="1" ht="24" customHeight="1" x14ac:dyDescent="0.25">
      <c r="A25" s="418"/>
      <c r="B25" s="790"/>
      <c r="C25" s="593"/>
      <c r="D25" s="593"/>
      <c r="G25" s="3064" t="str">
        <f>'Datos Generales'!C17</f>
        <v>Puesto que ocupa</v>
      </c>
      <c r="H25" s="3064"/>
      <c r="K25" s="583"/>
      <c r="L25" s="583"/>
      <c r="N25" s="3064" t="str">
        <f>'Datos Generales'!D17</f>
        <v>Puesto que ocupa</v>
      </c>
      <c r="O25" s="3064"/>
      <c r="P25" s="406"/>
      <c r="Q25" s="406"/>
      <c r="T25" s="3064" t="str">
        <f>'Datos Generales'!E17</f>
        <v>Puesto que ocupa</v>
      </c>
      <c r="U25" s="3064"/>
      <c r="V25" s="573"/>
      <c r="W25" s="406"/>
      <c r="X25" s="406"/>
      <c r="Y25" s="406"/>
      <c r="Z25" s="593"/>
      <c r="AA25" s="244"/>
      <c r="AB25" s="95"/>
    </row>
    <row r="26" spans="1:28" ht="24" customHeight="1" x14ac:dyDescent="0.25">
      <c r="A26" s="253"/>
      <c r="B26" s="254"/>
      <c r="C26" s="593"/>
      <c r="D26" s="593"/>
      <c r="G26" s="2880">
        <v>45301</v>
      </c>
      <c r="H26" s="2880"/>
      <c r="I26" s="583"/>
      <c r="J26" s="583"/>
      <c r="K26" s="583"/>
      <c r="L26" s="583"/>
      <c r="M26" s="583"/>
      <c r="N26" s="2880">
        <v>45301</v>
      </c>
      <c r="O26" s="2880"/>
      <c r="P26" s="458"/>
      <c r="Q26" s="458"/>
      <c r="R26" s="1215"/>
      <c r="S26" s="583"/>
      <c r="T26" s="2880">
        <v>45303</v>
      </c>
      <c r="U26" s="2880"/>
      <c r="V26" s="573"/>
      <c r="W26" s="406"/>
      <c r="X26" s="406"/>
      <c r="Y26" s="406"/>
      <c r="Z26" s="593"/>
      <c r="AA26" s="204"/>
      <c r="AB26" s="162"/>
    </row>
    <row r="27" spans="1:28" ht="21" customHeight="1" x14ac:dyDescent="0.25">
      <c r="A27" s="253"/>
      <c r="B27" s="254"/>
      <c r="C27" s="593"/>
      <c r="D27" s="593"/>
      <c r="G27" s="3064" t="s">
        <v>287</v>
      </c>
      <c r="H27" s="3064"/>
      <c r="K27" s="583"/>
      <c r="L27" s="583"/>
      <c r="N27" s="3064" t="s">
        <v>288</v>
      </c>
      <c r="O27" s="3064"/>
      <c r="P27" s="398"/>
      <c r="Q27" s="398"/>
      <c r="T27" s="3064" t="s">
        <v>300</v>
      </c>
      <c r="U27" s="3064"/>
      <c r="V27" s="573"/>
      <c r="W27" s="398"/>
      <c r="X27" s="398"/>
      <c r="Y27" s="398"/>
      <c r="Z27" s="593"/>
      <c r="AA27" s="204"/>
      <c r="AB27" s="162"/>
    </row>
    <row r="28" spans="1:28" ht="38.25" customHeight="1" x14ac:dyDescent="0.25">
      <c r="A28" s="253"/>
      <c r="B28" s="254"/>
      <c r="C28" s="593"/>
      <c r="D28" s="593"/>
      <c r="E28" s="577"/>
      <c r="F28" s="577"/>
      <c r="G28" s="577"/>
      <c r="H28" s="577"/>
      <c r="I28" s="577"/>
      <c r="J28" s="708"/>
      <c r="K28" s="584"/>
      <c r="L28" s="584"/>
      <c r="M28" s="170"/>
      <c r="N28" s="170"/>
      <c r="O28" s="595"/>
      <c r="P28" s="778"/>
      <c r="Q28" s="778"/>
      <c r="R28" s="778"/>
      <c r="S28" s="573"/>
      <c r="T28" s="573"/>
      <c r="U28" s="573"/>
      <c r="V28" s="573"/>
      <c r="W28" s="778"/>
      <c r="X28" s="778"/>
      <c r="Y28" s="778"/>
      <c r="Z28" s="593"/>
      <c r="AA28" s="204"/>
      <c r="AB28" s="162"/>
    </row>
    <row r="29" spans="1:28" ht="38.25" customHeight="1" x14ac:dyDescent="0.25">
      <c r="A29" s="421"/>
      <c r="B29" s="791"/>
      <c r="C29" s="422"/>
      <c r="D29" s="423"/>
      <c r="E29" s="423"/>
      <c r="F29" s="424"/>
      <c r="G29" s="423"/>
      <c r="H29" s="423"/>
      <c r="I29" s="423"/>
      <c r="J29" s="423"/>
      <c r="K29" s="423"/>
      <c r="L29" s="423"/>
      <c r="M29" s="423"/>
      <c r="N29" s="424"/>
      <c r="O29" s="423"/>
      <c r="P29" s="41"/>
      <c r="Q29" s="41"/>
      <c r="R29" s="41"/>
      <c r="S29" s="41"/>
      <c r="T29" s="41"/>
      <c r="U29" s="41"/>
      <c r="V29" s="41"/>
      <c r="W29" s="41"/>
      <c r="X29" s="41"/>
      <c r="Y29" s="425"/>
      <c r="Z29" s="425"/>
      <c r="AA29" s="175"/>
      <c r="AB29" s="162"/>
    </row>
    <row r="30" spans="1:28" ht="38.25" customHeight="1" x14ac:dyDescent="0.25">
      <c r="P30" s="162"/>
      <c r="Q30" s="162"/>
      <c r="R30" s="162"/>
      <c r="S30" s="162"/>
      <c r="T30" s="162"/>
      <c r="U30" s="162"/>
      <c r="V30" s="162"/>
      <c r="W30" s="162"/>
      <c r="X30" s="162"/>
      <c r="Y30" s="227"/>
      <c r="Z30" s="227"/>
      <c r="AA30" s="162"/>
      <c r="AB30" s="162"/>
    </row>
  </sheetData>
  <sheetProtection formatColumns="0" insertColumns="0" insertRows="0"/>
  <mergeCells count="31">
    <mergeCell ref="V20:Z20"/>
    <mergeCell ref="G22:H22"/>
    <mergeCell ref="A3:AA3"/>
    <mergeCell ref="A4:AA4"/>
    <mergeCell ref="A5:AA5"/>
    <mergeCell ref="Z9:Z10"/>
    <mergeCell ref="V9:V10"/>
    <mergeCell ref="W9:W10"/>
    <mergeCell ref="X9:X10"/>
    <mergeCell ref="B9:L9"/>
    <mergeCell ref="M9:U9"/>
    <mergeCell ref="Y9:Y10"/>
    <mergeCell ref="F7:G7"/>
    <mergeCell ref="J7:L7"/>
    <mergeCell ref="T25:U25"/>
    <mergeCell ref="G27:H27"/>
    <mergeCell ref="T27:U27"/>
    <mergeCell ref="N25:O25"/>
    <mergeCell ref="N27:O27"/>
    <mergeCell ref="G26:H26"/>
    <mergeCell ref="N26:O26"/>
    <mergeCell ref="T26:U26"/>
    <mergeCell ref="G25:H25"/>
    <mergeCell ref="G24:H24"/>
    <mergeCell ref="N22:O22"/>
    <mergeCell ref="N24:O24"/>
    <mergeCell ref="T22:U22"/>
    <mergeCell ref="T24:U24"/>
    <mergeCell ref="G23:H23"/>
    <mergeCell ref="N23:O23"/>
    <mergeCell ref="T23:U23"/>
  </mergeCells>
  <printOptions horizontalCentered="1"/>
  <pageMargins left="0" right="0" top="0.55118110236220474" bottom="0.19685039370078741" header="0.31496062992125984" footer="0.31496062992125984"/>
  <pageSetup paperSize="5" scale="45" orientation="landscape" r:id="rId1"/>
  <headerFooter>
    <oddFooter>&amp;R&amp;P/&amp;N  &amp;D  &amp;T</oddFooter>
  </headerFooter>
  <ignoredErrors>
    <ignoredError sqref="B20:E20 M20:O20 I20:K20" evalError="1"/>
    <ignoredError sqref="R20:S20 P12:U13 P20 P11:Q11 S11:U11 P14:Q14 T14:U14" evalError="1" unlockedFormula="1"/>
  </ignoredErrors>
  <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B27"/>
  <sheetViews>
    <sheetView workbookViewId="0">
      <selection activeCell="W23" sqref="W23"/>
    </sheetView>
  </sheetViews>
  <sheetFormatPr baseColWidth="10" defaultColWidth="11.42578125" defaultRowHeight="12" x14ac:dyDescent="0.2"/>
  <cols>
    <col min="1" max="1" width="11.5703125" style="248" customWidth="1"/>
    <col min="2" max="2" width="9.5703125" style="404" customWidth="1"/>
    <col min="3" max="3" width="13" style="248" customWidth="1"/>
    <col min="4" max="4" width="10.28515625" style="248" customWidth="1"/>
    <col min="5" max="5" width="12.140625" style="405" customWidth="1"/>
    <col min="6" max="6" width="11.42578125" style="248" customWidth="1"/>
    <col min="7" max="7" width="8.85546875" style="248" customWidth="1"/>
    <col min="8" max="8" width="9.7109375" style="248" customWidth="1"/>
    <col min="9" max="9" width="11.28515625" style="248" customWidth="1"/>
    <col min="10" max="10" width="7" style="248" customWidth="1"/>
    <col min="11" max="11" width="11" style="248" customWidth="1"/>
    <col min="12" max="12" width="12.7109375" style="248" customWidth="1"/>
    <col min="13" max="13" width="11.7109375" style="248" customWidth="1"/>
    <col min="14" max="14" width="9.85546875" style="248" customWidth="1"/>
    <col min="15" max="15" width="6.28515625" style="248" customWidth="1"/>
    <col min="16" max="16" width="9.140625" style="248" customWidth="1"/>
    <col min="17" max="17" width="7.28515625" style="399" customWidth="1"/>
    <col min="18" max="18" width="9.140625" style="248" customWidth="1"/>
    <col min="19" max="20" width="13.28515625" style="248" customWidth="1"/>
    <col min="21" max="21" width="10" style="248" customWidth="1"/>
    <col min="22" max="22" width="7.42578125" style="248" customWidth="1"/>
    <col min="23" max="23" width="14.5703125" style="248" customWidth="1"/>
    <col min="24" max="24" width="19.28515625" style="404" customWidth="1"/>
    <col min="25" max="25" width="10.7109375" style="404" customWidth="1"/>
    <col min="26" max="26" width="1.5703125" style="248" customWidth="1"/>
    <col min="27" max="27" width="12" style="248" bestFit="1" customWidth="1"/>
    <col min="28" max="16384" width="11.42578125" style="248"/>
  </cols>
  <sheetData>
    <row r="2" spans="1:28" x14ac:dyDescent="0.2">
      <c r="A2" s="410"/>
      <c r="B2" s="409"/>
      <c r="C2" s="410"/>
      <c r="D2" s="410"/>
      <c r="E2" s="411"/>
      <c r="F2" s="410"/>
      <c r="G2" s="410"/>
      <c r="H2" s="410"/>
      <c r="I2" s="410"/>
      <c r="J2" s="410"/>
      <c r="K2" s="410"/>
      <c r="L2" s="410"/>
      <c r="M2" s="410"/>
      <c r="N2" s="410"/>
      <c r="O2" s="410"/>
      <c r="P2" s="410"/>
      <c r="Q2" s="412"/>
      <c r="R2" s="410"/>
      <c r="S2" s="410"/>
      <c r="T2" s="410"/>
      <c r="U2" s="410"/>
      <c r="V2" s="410"/>
      <c r="W2" s="410"/>
      <c r="X2" s="409"/>
      <c r="Y2" s="409"/>
      <c r="Z2" s="413"/>
    </row>
    <row r="3" spans="1:28" x14ac:dyDescent="0.2">
      <c r="B3" s="1873"/>
      <c r="C3" s="1874"/>
      <c r="D3" s="1874"/>
      <c r="E3" s="402"/>
      <c r="F3" s="1874"/>
      <c r="G3" s="1874"/>
      <c r="H3" s="1874"/>
      <c r="I3" s="1874"/>
      <c r="J3" s="1874"/>
      <c r="K3" s="1874"/>
      <c r="L3" s="1874"/>
      <c r="M3" s="1874"/>
      <c r="N3" s="1874"/>
      <c r="O3" s="1874"/>
      <c r="P3" s="1874"/>
      <c r="Q3" s="1875"/>
      <c r="R3" s="1874"/>
      <c r="S3" s="1874"/>
      <c r="T3" s="1874"/>
      <c r="U3" s="1874"/>
      <c r="V3" s="1874"/>
      <c r="W3" s="1874"/>
      <c r="X3" s="1873"/>
      <c r="Y3" s="1873"/>
      <c r="Z3" s="257"/>
    </row>
    <row r="4" spans="1:28" x14ac:dyDescent="0.2">
      <c r="B4" s="1873"/>
      <c r="C4" s="1874"/>
      <c r="D4" s="1874"/>
      <c r="E4" s="402"/>
      <c r="F4" s="1874"/>
      <c r="G4" s="1874"/>
      <c r="H4" s="1874"/>
      <c r="I4" s="1874"/>
      <c r="J4" s="1876"/>
      <c r="K4" s="1876"/>
      <c r="L4" s="1874"/>
      <c r="M4" s="1874"/>
      <c r="N4" s="1874"/>
      <c r="O4" s="1874"/>
      <c r="P4" s="1874"/>
      <c r="Q4" s="1875"/>
      <c r="R4" s="1874"/>
      <c r="S4" s="1874"/>
      <c r="T4" s="1874"/>
      <c r="U4" s="1874"/>
      <c r="V4" s="1874"/>
      <c r="W4" s="1874"/>
      <c r="X4" s="1873"/>
      <c r="Y4" s="1873"/>
      <c r="Z4" s="257"/>
    </row>
    <row r="5" spans="1:28" x14ac:dyDescent="0.2">
      <c r="B5" s="1873"/>
      <c r="C5" s="1874"/>
      <c r="D5" s="1874"/>
      <c r="E5" s="402"/>
      <c r="F5" s="1874"/>
      <c r="G5" s="1874"/>
      <c r="H5" s="1874"/>
      <c r="I5" s="1874"/>
      <c r="J5" s="1876"/>
      <c r="K5" s="1876"/>
      <c r="L5" s="1874"/>
      <c r="M5" s="1874"/>
      <c r="N5" s="1874"/>
      <c r="O5" s="1874"/>
      <c r="P5" s="1874"/>
      <c r="Q5" s="1875"/>
      <c r="R5" s="1874"/>
      <c r="S5" s="1874"/>
      <c r="T5" s="1874"/>
      <c r="U5" s="1874"/>
      <c r="V5" s="1874"/>
      <c r="W5" s="1874"/>
      <c r="X5" s="1873"/>
      <c r="Y5" s="1873"/>
      <c r="Z5" s="257"/>
    </row>
    <row r="6" spans="1:28" x14ac:dyDescent="0.2">
      <c r="B6" s="1873"/>
      <c r="C6" s="1874"/>
      <c r="D6" s="1874"/>
      <c r="E6" s="402"/>
      <c r="F6" s="1874"/>
      <c r="G6" s="1874"/>
      <c r="H6" s="1874"/>
      <c r="I6" s="1874"/>
      <c r="J6" s="1876"/>
      <c r="K6" s="1876"/>
      <c r="L6" s="1874"/>
      <c r="M6" s="1874"/>
      <c r="N6" s="1874"/>
      <c r="O6" s="1874"/>
      <c r="P6" s="1874"/>
      <c r="Q6" s="1875"/>
      <c r="R6" s="1874"/>
      <c r="S6" s="1874"/>
      <c r="T6" s="1874"/>
      <c r="U6" s="1874"/>
      <c r="V6" s="1874"/>
      <c r="W6" s="1874"/>
      <c r="X6" s="1873"/>
      <c r="Y6" s="1873"/>
      <c r="Z6" s="257"/>
    </row>
    <row r="7" spans="1:28" ht="18.75" x14ac:dyDescent="0.2">
      <c r="A7" s="3123"/>
      <c r="B7" s="3123"/>
      <c r="C7" s="3123"/>
      <c r="D7" s="3123"/>
      <c r="E7" s="3123"/>
      <c r="F7" s="3123"/>
      <c r="G7" s="3123"/>
      <c r="H7" s="3123"/>
      <c r="I7" s="3123"/>
      <c r="J7" s="3123"/>
      <c r="K7" s="3123"/>
      <c r="L7" s="3123"/>
      <c r="M7" s="3123"/>
      <c r="N7" s="3123"/>
      <c r="O7" s="3123"/>
      <c r="P7" s="3123"/>
      <c r="Q7" s="3123"/>
      <c r="R7" s="3123"/>
      <c r="S7" s="3123"/>
      <c r="T7" s="3123"/>
      <c r="U7" s="3123"/>
      <c r="V7" s="3123"/>
      <c r="W7" s="3123"/>
      <c r="X7" s="3123"/>
      <c r="Y7" s="3123"/>
      <c r="Z7" s="3054"/>
    </row>
    <row r="8" spans="1:28" ht="15.75" x14ac:dyDescent="0.2">
      <c r="A8" s="3124"/>
      <c r="B8" s="3124"/>
      <c r="C8" s="3124"/>
      <c r="D8" s="3124"/>
      <c r="E8" s="3124"/>
      <c r="F8" s="3124"/>
      <c r="G8" s="3124"/>
      <c r="H8" s="3124"/>
      <c r="I8" s="3124"/>
      <c r="J8" s="3124"/>
      <c r="K8" s="3124"/>
      <c r="L8" s="3124"/>
      <c r="M8" s="3124"/>
      <c r="N8" s="3124"/>
      <c r="O8" s="3124"/>
      <c r="P8" s="3124"/>
      <c r="Q8" s="3124"/>
      <c r="R8" s="3124"/>
      <c r="S8" s="3124"/>
      <c r="T8" s="3124"/>
      <c r="U8" s="3124"/>
      <c r="V8" s="3124"/>
      <c r="W8" s="3124"/>
      <c r="X8" s="3124"/>
      <c r="Y8" s="3124"/>
      <c r="Z8" s="3125"/>
    </row>
    <row r="9" spans="1:28" ht="15.75" x14ac:dyDescent="0.2">
      <c r="A9" s="3126"/>
      <c r="B9" s="3126"/>
      <c r="C9" s="3126"/>
      <c r="D9" s="3126"/>
      <c r="E9" s="3126"/>
      <c r="F9" s="3126"/>
      <c r="G9" s="3126"/>
      <c r="H9" s="3126"/>
      <c r="I9" s="3126"/>
      <c r="J9" s="3126"/>
      <c r="K9" s="3126"/>
      <c r="L9" s="3126"/>
      <c r="M9" s="3126"/>
      <c r="N9" s="3126"/>
      <c r="O9" s="3126"/>
      <c r="P9" s="3126"/>
      <c r="Q9" s="3126"/>
      <c r="R9" s="3126"/>
      <c r="S9" s="3126"/>
      <c r="T9" s="3126"/>
      <c r="U9" s="3126"/>
      <c r="V9" s="3126"/>
      <c r="W9" s="3126"/>
      <c r="X9" s="3126"/>
      <c r="Y9" s="3126"/>
      <c r="Z9" s="3127"/>
    </row>
    <row r="10" spans="1:28" x14ac:dyDescent="0.2">
      <c r="B10" s="1877"/>
      <c r="C10" s="1877"/>
      <c r="D10" s="1877"/>
      <c r="E10" s="1877"/>
      <c r="F10" s="1877"/>
      <c r="G10" s="1877"/>
      <c r="H10" s="1877"/>
      <c r="I10" s="1877"/>
      <c r="J10" s="1877"/>
      <c r="K10" s="1877"/>
      <c r="L10" s="1877"/>
      <c r="M10" s="1877"/>
      <c r="N10" s="1877"/>
      <c r="O10" s="1877"/>
      <c r="P10" s="1877"/>
      <c r="Q10" s="1877"/>
      <c r="R10" s="1877"/>
      <c r="S10" s="1877"/>
      <c r="T10" s="1877"/>
      <c r="U10" s="1877"/>
      <c r="V10" s="1877"/>
      <c r="W10" s="1877"/>
      <c r="X10" s="1877"/>
      <c r="Y10" s="1877"/>
      <c r="Z10" s="257"/>
    </row>
    <row r="11" spans="1:28" s="1262" customFormat="1" ht="15.75" x14ac:dyDescent="0.25">
      <c r="D11" s="1878" t="s">
        <v>252</v>
      </c>
      <c r="E11" s="3101">
        <v>45291</v>
      </c>
      <c r="F11" s="3102"/>
      <c r="H11" s="1879" t="s">
        <v>32</v>
      </c>
      <c r="I11" s="3103" t="s">
        <v>480</v>
      </c>
      <c r="J11" s="3104"/>
      <c r="K11" s="3105"/>
      <c r="M11" s="1880" t="s">
        <v>16</v>
      </c>
      <c r="N11" s="1881" t="s">
        <v>481</v>
      </c>
      <c r="P11" s="1878" t="s">
        <v>273</v>
      </c>
      <c r="Q11" s="1882" t="s">
        <v>482</v>
      </c>
      <c r="S11" s="1880" t="s">
        <v>267</v>
      </c>
      <c r="T11" s="1883" t="s">
        <v>483</v>
      </c>
      <c r="U11" s="1878" t="s">
        <v>22</v>
      </c>
      <c r="V11" s="1882" t="s">
        <v>484</v>
      </c>
      <c r="W11" s="1884"/>
      <c r="X11" s="1884"/>
      <c r="Y11" s="1884"/>
      <c r="Z11" s="1263"/>
    </row>
    <row r="12" spans="1:28" ht="12.75" thickBot="1" x14ac:dyDescent="0.25">
      <c r="B12" s="1877"/>
      <c r="C12" s="1877"/>
      <c r="D12" s="1877"/>
      <c r="E12" s="1877"/>
      <c r="F12" s="1877"/>
      <c r="G12" s="1877"/>
      <c r="H12" s="1877"/>
      <c r="I12" s="1877"/>
      <c r="J12" s="1877"/>
      <c r="K12" s="1877"/>
      <c r="L12" s="1877"/>
      <c r="M12" s="1877"/>
      <c r="N12" s="1877"/>
      <c r="O12" s="1877"/>
      <c r="P12" s="1877"/>
      <c r="Q12" s="1877"/>
      <c r="R12" s="1877"/>
      <c r="S12" s="1877"/>
      <c r="T12" s="1877"/>
      <c r="U12" s="1877"/>
      <c r="V12" s="1877"/>
      <c r="W12" s="1877"/>
      <c r="X12" s="1877"/>
      <c r="Y12" s="1877"/>
      <c r="Z12" s="257"/>
    </row>
    <row r="13" spans="1:28" ht="18.75" x14ac:dyDescent="0.25">
      <c r="A13" s="3117" t="s">
        <v>128</v>
      </c>
      <c r="B13" s="3118"/>
      <c r="C13" s="3118"/>
      <c r="D13" s="3118"/>
      <c r="E13" s="3118"/>
      <c r="F13" s="3118"/>
      <c r="G13" s="3118"/>
      <c r="H13" s="3118"/>
      <c r="I13" s="3118"/>
      <c r="J13" s="3118"/>
      <c r="K13" s="3118"/>
      <c r="L13" s="3118" t="s">
        <v>386</v>
      </c>
      <c r="M13" s="3118"/>
      <c r="N13" s="3118"/>
      <c r="O13" s="3118"/>
      <c r="P13" s="3118"/>
      <c r="Q13" s="3118"/>
      <c r="R13" s="3118"/>
      <c r="S13" s="3118"/>
      <c r="T13" s="3118"/>
      <c r="U13" s="3119" t="s">
        <v>271</v>
      </c>
      <c r="V13" s="3119" t="s">
        <v>314</v>
      </c>
      <c r="W13" s="3121" t="s">
        <v>134</v>
      </c>
      <c r="X13" s="3110" t="s">
        <v>360</v>
      </c>
      <c r="Y13" s="3112" t="s">
        <v>86</v>
      </c>
      <c r="Z13" s="204"/>
      <c r="AA13" s="162"/>
    </row>
    <row r="14" spans="1:28" s="596" customFormat="1" ht="94.5" x14ac:dyDescent="0.25">
      <c r="A14" s="1885" t="s">
        <v>306</v>
      </c>
      <c r="B14" s="1688" t="s">
        <v>129</v>
      </c>
      <c r="C14" s="1688" t="s">
        <v>361</v>
      </c>
      <c r="D14" s="1688" t="s">
        <v>403</v>
      </c>
      <c r="E14" s="1688" t="s">
        <v>362</v>
      </c>
      <c r="F14" s="1688" t="s">
        <v>391</v>
      </c>
      <c r="G14" s="1688" t="s">
        <v>392</v>
      </c>
      <c r="H14" s="1688" t="s">
        <v>363</v>
      </c>
      <c r="I14" s="1688" t="s">
        <v>364</v>
      </c>
      <c r="J14" s="1688" t="s">
        <v>365</v>
      </c>
      <c r="K14" s="1688" t="s">
        <v>316</v>
      </c>
      <c r="L14" s="1688" t="s">
        <v>404</v>
      </c>
      <c r="M14" s="1687" t="s">
        <v>394</v>
      </c>
      <c r="N14" s="1687" t="s">
        <v>130</v>
      </c>
      <c r="O14" s="1687" t="s">
        <v>131</v>
      </c>
      <c r="P14" s="1687" t="s">
        <v>132</v>
      </c>
      <c r="Q14" s="1687" t="s">
        <v>405</v>
      </c>
      <c r="R14" s="1687" t="s">
        <v>396</v>
      </c>
      <c r="S14" s="1687" t="s">
        <v>400</v>
      </c>
      <c r="T14" s="1688" t="s">
        <v>397</v>
      </c>
      <c r="U14" s="3120"/>
      <c r="V14" s="3120"/>
      <c r="W14" s="3122"/>
      <c r="X14" s="3111"/>
      <c r="Y14" s="3113"/>
      <c r="Z14" s="242"/>
      <c r="AA14" s="238"/>
    </row>
    <row r="15" spans="1:28" s="1447" customFormat="1" ht="30" x14ac:dyDescent="0.2">
      <c r="A15" s="2275" t="s">
        <v>531</v>
      </c>
      <c r="B15" s="2276" t="s">
        <v>523</v>
      </c>
      <c r="C15" s="1886" t="s">
        <v>552</v>
      </c>
      <c r="D15" s="1887" t="s">
        <v>525</v>
      </c>
      <c r="E15" s="1888">
        <v>10630469.699999999</v>
      </c>
      <c r="F15" s="1889">
        <v>10630469.699999999</v>
      </c>
      <c r="G15" s="1890">
        <v>0</v>
      </c>
      <c r="H15" s="1479">
        <v>44803</v>
      </c>
      <c r="I15" s="1891" t="s">
        <v>550</v>
      </c>
      <c r="J15" s="1891" t="s">
        <v>551</v>
      </c>
      <c r="K15" s="2285">
        <v>10630469.699999999</v>
      </c>
      <c r="L15" s="1893">
        <v>44865</v>
      </c>
      <c r="M15" s="1691">
        <v>45230</v>
      </c>
      <c r="N15" s="2277">
        <v>44926</v>
      </c>
      <c r="O15" s="2278">
        <f t="shared" ref="O15:O18" si="0">+M15-L15</f>
        <v>365</v>
      </c>
      <c r="P15" s="2279">
        <f t="shared" ref="P15:P18" si="1">+K15/O15</f>
        <v>29124.574520547943</v>
      </c>
      <c r="Q15" s="2280">
        <f t="shared" ref="Q15:Q18" si="2">+N15-L15</f>
        <v>61</v>
      </c>
      <c r="R15" s="1894"/>
      <c r="S15" s="2271">
        <f t="shared" ref="S15:S18" si="3">Q15*P15-R15</f>
        <v>1776599.0457534245</v>
      </c>
      <c r="T15" s="2272">
        <f t="shared" ref="T15:T18" si="4">K15-R15-S15</f>
        <v>8853870.6542465743</v>
      </c>
      <c r="U15" s="2273" t="s">
        <v>528</v>
      </c>
      <c r="V15" s="1895" t="s">
        <v>508</v>
      </c>
      <c r="W15" s="1896" t="s">
        <v>897</v>
      </c>
      <c r="X15" s="1896" t="s">
        <v>898</v>
      </c>
      <c r="Y15" s="1897" t="s">
        <v>2064</v>
      </c>
      <c r="Z15" s="1898"/>
      <c r="AA15" s="1899"/>
      <c r="AB15" s="1900"/>
    </row>
    <row r="16" spans="1:28" s="1447" customFormat="1" ht="30" x14ac:dyDescent="0.2">
      <c r="A16" s="2275" t="s">
        <v>531</v>
      </c>
      <c r="B16" s="2276" t="s">
        <v>523</v>
      </c>
      <c r="C16" s="1886" t="s">
        <v>552</v>
      </c>
      <c r="D16" s="1887" t="s">
        <v>525</v>
      </c>
      <c r="E16" s="1888">
        <v>121493.09</v>
      </c>
      <c r="F16" s="1889">
        <v>121493.09</v>
      </c>
      <c r="G16" s="1890">
        <v>0</v>
      </c>
      <c r="H16" s="1479">
        <v>44803</v>
      </c>
      <c r="I16" s="1891" t="s">
        <v>740</v>
      </c>
      <c r="J16" s="1891" t="s">
        <v>551</v>
      </c>
      <c r="K16" s="2285">
        <v>121493.09</v>
      </c>
      <c r="L16" s="1893">
        <v>44865</v>
      </c>
      <c r="M16" s="1691">
        <v>45230</v>
      </c>
      <c r="N16" s="2277">
        <v>44926</v>
      </c>
      <c r="O16" s="2278">
        <f t="shared" si="0"/>
        <v>365</v>
      </c>
      <c r="P16" s="2279">
        <f t="shared" si="1"/>
        <v>332.8577808219178</v>
      </c>
      <c r="Q16" s="2280">
        <f t="shared" si="2"/>
        <v>61</v>
      </c>
      <c r="R16" s="1894"/>
      <c r="S16" s="2271">
        <f t="shared" si="3"/>
        <v>20304.324630136987</v>
      </c>
      <c r="T16" s="2272">
        <f t="shared" si="4"/>
        <v>101188.76536986302</v>
      </c>
      <c r="U16" s="2273" t="s">
        <v>528</v>
      </c>
      <c r="V16" s="1895" t="s">
        <v>508</v>
      </c>
      <c r="W16" s="1896" t="s">
        <v>897</v>
      </c>
      <c r="X16" s="1896" t="s">
        <v>898</v>
      </c>
      <c r="Y16" s="1897" t="s">
        <v>2064</v>
      </c>
      <c r="Z16" s="1898"/>
      <c r="AA16" s="1899"/>
      <c r="AB16" s="1900"/>
    </row>
    <row r="17" spans="1:28" s="1447" customFormat="1" ht="30" x14ac:dyDescent="0.2">
      <c r="A17" s="2275" t="s">
        <v>531</v>
      </c>
      <c r="B17" s="2276" t="s">
        <v>523</v>
      </c>
      <c r="C17" s="1886" t="s">
        <v>534</v>
      </c>
      <c r="D17" s="1887" t="s">
        <v>525</v>
      </c>
      <c r="E17" s="1888">
        <v>3793.76</v>
      </c>
      <c r="F17" s="1889">
        <v>2049522.79</v>
      </c>
      <c r="G17" s="1890">
        <v>0</v>
      </c>
      <c r="H17" s="1479">
        <v>44907</v>
      </c>
      <c r="I17" s="1891" t="s">
        <v>532</v>
      </c>
      <c r="J17" s="1892" t="s">
        <v>546</v>
      </c>
      <c r="K17" s="1901">
        <v>3793.76</v>
      </c>
      <c r="L17" s="1893">
        <v>44601</v>
      </c>
      <c r="M17" s="1691">
        <v>44926</v>
      </c>
      <c r="N17" s="2277">
        <v>44926</v>
      </c>
      <c r="O17" s="2278">
        <f t="shared" si="0"/>
        <v>325</v>
      </c>
      <c r="P17" s="2279">
        <f t="shared" si="1"/>
        <v>11.673107692307694</v>
      </c>
      <c r="Q17" s="2280">
        <f t="shared" si="2"/>
        <v>325</v>
      </c>
      <c r="R17" s="1894"/>
      <c r="S17" s="2271">
        <f t="shared" si="3"/>
        <v>3793.7600000000007</v>
      </c>
      <c r="T17" s="2272">
        <f t="shared" si="4"/>
        <v>0</v>
      </c>
      <c r="U17" s="2273" t="s">
        <v>528</v>
      </c>
      <c r="V17" s="1895" t="s">
        <v>508</v>
      </c>
      <c r="W17" s="1896" t="s">
        <v>897</v>
      </c>
      <c r="X17" s="1896" t="s">
        <v>898</v>
      </c>
      <c r="Y17" s="1897" t="s">
        <v>2064</v>
      </c>
      <c r="Z17" s="1898"/>
      <c r="AA17" s="1899"/>
      <c r="AB17" s="1900"/>
    </row>
    <row r="18" spans="1:28" s="1447" customFormat="1" ht="30" x14ac:dyDescent="0.2">
      <c r="A18" s="2275" t="s">
        <v>531</v>
      </c>
      <c r="B18" s="2276" t="s">
        <v>523</v>
      </c>
      <c r="C18" s="1886" t="s">
        <v>534</v>
      </c>
      <c r="D18" s="1887" t="s">
        <v>525</v>
      </c>
      <c r="E18" s="1888">
        <v>8217.86</v>
      </c>
      <c r="F18" s="1889">
        <v>2049522.79</v>
      </c>
      <c r="G18" s="1890">
        <v>0</v>
      </c>
      <c r="H18" s="1479">
        <v>44907</v>
      </c>
      <c r="I18" s="1891" t="s">
        <v>532</v>
      </c>
      <c r="J18" s="1892" t="s">
        <v>546</v>
      </c>
      <c r="K18" s="1901">
        <v>8217.86</v>
      </c>
      <c r="L18" s="1893">
        <v>44750</v>
      </c>
      <c r="M18" s="1691">
        <v>44926</v>
      </c>
      <c r="N18" s="2277">
        <v>44926</v>
      </c>
      <c r="O18" s="2278">
        <f t="shared" si="0"/>
        <v>176</v>
      </c>
      <c r="P18" s="2279">
        <f t="shared" si="1"/>
        <v>46.692386363636366</v>
      </c>
      <c r="Q18" s="2280">
        <f t="shared" si="2"/>
        <v>176</v>
      </c>
      <c r="R18" s="1894"/>
      <c r="S18" s="2271">
        <f t="shared" si="3"/>
        <v>8217.86</v>
      </c>
      <c r="T18" s="2272">
        <f t="shared" si="4"/>
        <v>0</v>
      </c>
      <c r="U18" s="2273" t="s">
        <v>528</v>
      </c>
      <c r="V18" s="1895" t="s">
        <v>508</v>
      </c>
      <c r="W18" s="1896" t="s">
        <v>897</v>
      </c>
      <c r="X18" s="1896" t="s">
        <v>898</v>
      </c>
      <c r="Y18" s="1897" t="s">
        <v>2064</v>
      </c>
      <c r="Z18" s="1898"/>
      <c r="AA18" s="1899"/>
      <c r="AB18" s="1900"/>
    </row>
    <row r="19" spans="1:28" s="583" customFormat="1" ht="15.75" x14ac:dyDescent="0.25">
      <c r="A19" s="1902"/>
      <c r="B19" s="1903"/>
      <c r="C19" s="1903"/>
      <c r="D19" s="1903"/>
      <c r="E19" s="1904">
        <f>SUM(E15:E16)</f>
        <v>10751962.789999999</v>
      </c>
      <c r="F19" s="1905"/>
      <c r="G19" s="1905"/>
      <c r="H19" s="1905"/>
      <c r="I19" s="1905"/>
      <c r="J19" s="1905"/>
      <c r="K19" s="1906"/>
      <c r="L19" s="1905"/>
      <c r="M19" s="1905"/>
      <c r="N19" s="2281"/>
      <c r="O19" s="2281"/>
      <c r="P19" s="2281"/>
      <c r="Q19" s="2282" t="s">
        <v>56</v>
      </c>
      <c r="R19" s="1907">
        <f>SUM(R15:R16)</f>
        <v>0</v>
      </c>
      <c r="S19" s="2274">
        <f>SUM(S15:S18)</f>
        <v>1808914.9903835617</v>
      </c>
      <c r="T19" s="2274">
        <f>SUM(T15:T18)</f>
        <v>8955059.4196164366</v>
      </c>
      <c r="U19" s="3114"/>
      <c r="V19" s="3115"/>
      <c r="W19" s="3115"/>
      <c r="X19" s="3115"/>
      <c r="Y19" s="3116"/>
      <c r="Z19" s="1908"/>
    </row>
    <row r="20" spans="1:28" ht="15.75" x14ac:dyDescent="0.25">
      <c r="B20" s="1874"/>
      <c r="C20" s="1874"/>
      <c r="F20" s="248" t="s">
        <v>2066</v>
      </c>
      <c r="J20" s="583"/>
      <c r="K20" s="583"/>
      <c r="M20" s="3107" t="s">
        <v>514</v>
      </c>
      <c r="N20" s="3107"/>
      <c r="S20" s="248" t="s">
        <v>501</v>
      </c>
      <c r="U20" s="16"/>
      <c r="V20" s="16"/>
      <c r="W20" s="16"/>
      <c r="X20" s="16"/>
      <c r="Y20" s="16"/>
      <c r="Z20" s="204"/>
      <c r="AA20" s="162"/>
    </row>
    <row r="21" spans="1:28" ht="15.75" x14ac:dyDescent="0.25">
      <c r="B21" s="1874"/>
      <c r="C21" s="1874"/>
      <c r="E21" s="248"/>
      <c r="F21" s="3106" t="str">
        <f>'[6]Datos Generales'!C16</f>
        <v>Preparado por</v>
      </c>
      <c r="G21" s="3106"/>
      <c r="H21" s="583"/>
      <c r="I21" s="583"/>
      <c r="J21" s="583"/>
      <c r="K21" s="583"/>
      <c r="L21" s="583"/>
      <c r="M21" s="3106" t="str">
        <f>'[6]Datos Generales'!D16</f>
        <v>Revisado por</v>
      </c>
      <c r="N21" s="3106"/>
      <c r="O21" s="16"/>
      <c r="P21" s="16"/>
      <c r="S21" s="3106" t="str">
        <f>'[6]Datos Generales'!E16</f>
        <v>Autorizado por</v>
      </c>
      <c r="T21" s="3106"/>
      <c r="U21" s="1910"/>
      <c r="V21" s="1710"/>
      <c r="W21" s="1710"/>
      <c r="X21" s="1710"/>
      <c r="Y21" s="1874"/>
      <c r="Z21" s="204"/>
      <c r="AA21" s="162"/>
    </row>
    <row r="22" spans="1:28" ht="15.75" x14ac:dyDescent="0.25">
      <c r="B22" s="1874"/>
      <c r="C22" s="1874"/>
      <c r="E22" s="248"/>
      <c r="F22" s="3109" t="s">
        <v>496</v>
      </c>
      <c r="G22" s="3109"/>
      <c r="J22" s="583"/>
      <c r="K22" s="583"/>
      <c r="M22" s="3109" t="s">
        <v>488</v>
      </c>
      <c r="N22" s="3109"/>
      <c r="O22" s="1909"/>
      <c r="P22" s="1909"/>
      <c r="Q22" s="583"/>
      <c r="R22" s="583"/>
      <c r="S22" s="3109" t="s">
        <v>490</v>
      </c>
      <c r="T22" s="3109"/>
      <c r="U22" s="16"/>
      <c r="V22" s="1710"/>
      <c r="W22" s="1710"/>
      <c r="X22" s="1710"/>
      <c r="Y22" s="1874"/>
      <c r="Z22" s="204"/>
      <c r="AA22" s="162"/>
    </row>
    <row r="23" spans="1:28" ht="15.75" x14ac:dyDescent="0.25">
      <c r="B23" s="1874"/>
      <c r="C23" s="1874"/>
      <c r="F23" s="3106" t="str">
        <f>'[6]Datos Generales'!C17</f>
        <v>Puesto que ocupa</v>
      </c>
      <c r="G23" s="3106"/>
      <c r="H23" s="583"/>
      <c r="I23" s="583"/>
      <c r="J23" s="583"/>
      <c r="K23" s="583"/>
      <c r="L23" s="583"/>
      <c r="M23" s="3106" t="str">
        <f>'[6]Datos Generales'!D17</f>
        <v>Puesto que ocupa</v>
      </c>
      <c r="N23" s="3106"/>
      <c r="O23" s="1710"/>
      <c r="P23" s="1710"/>
      <c r="Q23" s="248"/>
      <c r="S23" s="3106" t="str">
        <f>'[6]Datos Generales'!E17</f>
        <v>Puesto que ocupa</v>
      </c>
      <c r="T23" s="3106"/>
      <c r="U23" s="16"/>
      <c r="V23" s="1710"/>
      <c r="W23" s="1710"/>
      <c r="X23" s="1710"/>
      <c r="Y23" s="1874"/>
      <c r="Z23" s="204"/>
      <c r="AA23" s="162"/>
    </row>
    <row r="24" spans="1:28" ht="15.75" x14ac:dyDescent="0.25">
      <c r="B24" s="1874"/>
      <c r="C24" s="1874"/>
      <c r="F24" s="2880">
        <v>45302</v>
      </c>
      <c r="G24" s="2880"/>
      <c r="J24" s="583"/>
      <c r="K24" s="583"/>
      <c r="M24" s="2880">
        <v>45303</v>
      </c>
      <c r="N24" s="2880"/>
      <c r="O24" s="1909"/>
      <c r="P24" s="1909"/>
      <c r="Q24" s="1215"/>
      <c r="R24" s="583"/>
      <c r="S24" s="2880">
        <v>45303</v>
      </c>
      <c r="T24" s="2880"/>
      <c r="U24" s="16"/>
      <c r="V24" s="1911"/>
      <c r="W24" s="1911"/>
      <c r="X24" s="1911"/>
      <c r="Y24" s="1874"/>
      <c r="Z24" s="204"/>
      <c r="AA24" s="162"/>
    </row>
    <row r="25" spans="1:28" ht="15.75" x14ac:dyDescent="0.25">
      <c r="B25" s="1874"/>
      <c r="C25" s="1874"/>
      <c r="D25" s="1912"/>
      <c r="E25" s="3108" t="s">
        <v>287</v>
      </c>
      <c r="F25" s="3108"/>
      <c r="G25" s="3108"/>
      <c r="H25" s="3108"/>
      <c r="I25" s="1913"/>
      <c r="J25" s="1914"/>
      <c r="K25" s="1914"/>
      <c r="L25" s="162"/>
      <c r="M25" s="3106" t="s">
        <v>288</v>
      </c>
      <c r="N25" s="3106"/>
      <c r="O25" s="1911"/>
      <c r="P25" s="1911"/>
      <c r="S25" s="3106" t="s">
        <v>300</v>
      </c>
      <c r="T25" s="3106"/>
      <c r="U25" s="16"/>
      <c r="V25" s="1915"/>
      <c r="W25" s="1915"/>
      <c r="X25" s="1915"/>
      <c r="Y25" s="1874"/>
      <c r="Z25" s="204"/>
      <c r="AA25" s="162"/>
    </row>
    <row r="26" spans="1:28" ht="15" customHeight="1" x14ac:dyDescent="0.25">
      <c r="A26" s="791"/>
      <c r="B26" s="422"/>
      <c r="C26" s="423"/>
      <c r="D26" s="423"/>
      <c r="E26" s="424"/>
      <c r="F26" s="423"/>
      <c r="G26" s="423"/>
      <c r="H26" s="423"/>
      <c r="I26" s="423"/>
      <c r="J26" s="423"/>
      <c r="K26" s="423"/>
      <c r="L26" s="423"/>
      <c r="M26" s="174"/>
      <c r="N26" s="791"/>
      <c r="O26" s="2286"/>
      <c r="P26" s="2286"/>
      <c r="Q26" s="2286"/>
      <c r="R26" s="41"/>
      <c r="S26" s="41"/>
      <c r="T26" s="41"/>
      <c r="U26" s="41"/>
      <c r="V26" s="41"/>
      <c r="W26" s="41"/>
      <c r="X26" s="425"/>
      <c r="Y26" s="425"/>
      <c r="Z26" s="175"/>
      <c r="AA26" s="162"/>
    </row>
    <row r="27" spans="1:28" ht="15" x14ac:dyDescent="0.25">
      <c r="O27" s="162"/>
      <c r="P27" s="162"/>
      <c r="Q27" s="162"/>
      <c r="R27" s="162"/>
      <c r="S27" s="162"/>
      <c r="T27" s="162"/>
      <c r="U27" s="162"/>
      <c r="V27" s="162"/>
      <c r="W27" s="162"/>
      <c r="X27" s="227"/>
      <c r="Y27" s="227"/>
      <c r="Z27" s="162"/>
      <c r="AA27" s="162"/>
    </row>
  </sheetData>
  <mergeCells count="29">
    <mergeCell ref="A7:Z7"/>
    <mergeCell ref="A8:Z8"/>
    <mergeCell ref="A9:Z9"/>
    <mergeCell ref="E11:F11"/>
    <mergeCell ref="I11:K11"/>
    <mergeCell ref="X13:X14"/>
    <mergeCell ref="Y13:Y14"/>
    <mergeCell ref="U19:Y19"/>
    <mergeCell ref="A13:K13"/>
    <mergeCell ref="L13:T13"/>
    <mergeCell ref="U13:U14"/>
    <mergeCell ref="V13:V14"/>
    <mergeCell ref="W13:W14"/>
    <mergeCell ref="E25:H25"/>
    <mergeCell ref="M25:N25"/>
    <mergeCell ref="S25:T25"/>
    <mergeCell ref="F22:G22"/>
    <mergeCell ref="M22:N22"/>
    <mergeCell ref="S22:T22"/>
    <mergeCell ref="F23:G23"/>
    <mergeCell ref="M23:N23"/>
    <mergeCell ref="S23:T23"/>
    <mergeCell ref="S21:T21"/>
    <mergeCell ref="M21:N21"/>
    <mergeCell ref="F21:G21"/>
    <mergeCell ref="M20:N20"/>
    <mergeCell ref="F24:G24"/>
    <mergeCell ref="M24:N24"/>
    <mergeCell ref="S24:T24"/>
  </mergeCells>
  <pageMargins left="0.15748031496062992" right="0.27559055118110237" top="0.74803149606299213" bottom="0.74803149606299213" header="0.31496062992125984" footer="0.31496062992125984"/>
  <pageSetup paperSize="5" scale="60" orientation="landscape" r:id="rId1"/>
  <ignoredErrors>
    <ignoredError sqref="T17" unlockedFormula="1"/>
  </ignoredErrors>
  <drawing r:id="rId2"/>
  <legacy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3"/>
  <sheetViews>
    <sheetView workbookViewId="0">
      <selection activeCell="G24" sqref="G24:H24"/>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20.140625" style="162" customWidth="1"/>
    <col min="5" max="5" width="17.28515625" style="162" bestFit="1" customWidth="1"/>
    <col min="6" max="6" width="17.7109375" style="162" customWidth="1"/>
    <col min="7" max="7" width="34.42578125" style="227" customWidth="1"/>
    <col min="8" max="8" width="16.140625" style="162" customWidth="1"/>
    <col min="9" max="9" width="15.5703125" style="162" customWidth="1"/>
    <col min="10" max="10" width="16" style="162" customWidth="1"/>
    <col min="11" max="11" width="22.570312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2.75" customHeight="1"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18.75" x14ac:dyDescent="0.3">
      <c r="B13" s="154"/>
      <c r="C13" s="1178"/>
      <c r="D13" s="768" t="s">
        <v>270</v>
      </c>
      <c r="E13" s="2639"/>
      <c r="F13" s="2639"/>
      <c r="G13" s="2640" t="s">
        <v>384</v>
      </c>
      <c r="H13" s="2641"/>
      <c r="I13" s="777" t="s">
        <v>553</v>
      </c>
      <c r="J13" s="14"/>
      <c r="K13" s="765"/>
      <c r="L13" s="291"/>
    </row>
    <row r="14" spans="2:12" s="47" customFormat="1" ht="7.5" customHeight="1" x14ac:dyDescent="0.3">
      <c r="B14" s="154"/>
      <c r="C14" s="1178"/>
      <c r="G14" s="143"/>
      <c r="J14" s="14"/>
      <c r="K14" s="765"/>
      <c r="L14" s="291"/>
    </row>
    <row r="15" spans="2:12" s="360" customFormat="1" ht="28.5" x14ac:dyDescent="0.25">
      <c r="B15" s="365"/>
      <c r="C15" s="1001" t="s">
        <v>103</v>
      </c>
      <c r="D15" s="1002" t="s">
        <v>314</v>
      </c>
      <c r="E15" s="1003" t="s">
        <v>271</v>
      </c>
      <c r="F15" s="1002" t="s">
        <v>238</v>
      </c>
      <c r="G15" s="1004" t="s">
        <v>385</v>
      </c>
      <c r="H15" s="1005" t="s">
        <v>151</v>
      </c>
      <c r="I15" s="1005" t="s">
        <v>152</v>
      </c>
      <c r="J15" s="1006" t="s">
        <v>315</v>
      </c>
      <c r="K15" s="1007" t="s">
        <v>86</v>
      </c>
      <c r="L15" s="366"/>
    </row>
    <row r="16" spans="2:12" s="47" customFormat="1" x14ac:dyDescent="0.25">
      <c r="B16" s="154"/>
      <c r="C16" s="1185">
        <v>1</v>
      </c>
      <c r="D16" s="1186" t="s">
        <v>508</v>
      </c>
      <c r="E16" s="1187" t="s">
        <v>528</v>
      </c>
      <c r="F16" s="1188" t="s">
        <v>548</v>
      </c>
      <c r="G16" s="1189" t="s">
        <v>529</v>
      </c>
      <c r="H16" s="1190">
        <v>1107814.98</v>
      </c>
      <c r="I16" s="1190"/>
      <c r="J16" s="1190" t="s">
        <v>556</v>
      </c>
      <c r="K16" s="1191"/>
      <c r="L16" s="291"/>
    </row>
    <row r="17" spans="2:14" s="47" customFormat="1" ht="30" x14ac:dyDescent="0.25">
      <c r="B17" s="154"/>
      <c r="C17" s="1185">
        <v>2</v>
      </c>
      <c r="D17" s="1186" t="s">
        <v>508</v>
      </c>
      <c r="E17" s="1187" t="s">
        <v>528</v>
      </c>
      <c r="F17" s="1188" t="s">
        <v>897</v>
      </c>
      <c r="G17" s="1189" t="s">
        <v>554</v>
      </c>
      <c r="H17" s="1190"/>
      <c r="I17" s="1190">
        <v>1107814.98</v>
      </c>
      <c r="J17" s="1190"/>
      <c r="K17" s="1191"/>
      <c r="L17" s="291"/>
      <c r="N17" s="773"/>
    </row>
    <row r="18" spans="2:14" s="47" customFormat="1" ht="8.25" customHeight="1" x14ac:dyDescent="0.25">
      <c r="B18" s="154"/>
      <c r="C18" s="1185">
        <v>4</v>
      </c>
      <c r="D18" s="1186"/>
      <c r="E18" s="1187"/>
      <c r="F18" s="1188"/>
      <c r="G18" s="1189"/>
      <c r="H18" s="1190"/>
      <c r="I18" s="1190"/>
      <c r="J18" s="1190"/>
      <c r="K18" s="1191"/>
      <c r="L18" s="291"/>
    </row>
    <row r="19" spans="2:14" s="47" customFormat="1" ht="103.5" customHeight="1" x14ac:dyDescent="0.25">
      <c r="B19" s="154"/>
      <c r="C19" s="1185"/>
      <c r="D19" s="1192"/>
      <c r="E19" s="1193"/>
      <c r="F19" s="1184" t="s">
        <v>903</v>
      </c>
      <c r="G19" s="1184" t="s">
        <v>557</v>
      </c>
      <c r="H19" s="1190"/>
      <c r="I19" s="1190"/>
      <c r="J19" s="1190"/>
      <c r="K19" s="1191"/>
      <c r="L19" s="291"/>
    </row>
    <row r="20" spans="2:14" s="47" customFormat="1" ht="6.75" customHeight="1" x14ac:dyDescent="0.25">
      <c r="B20" s="154"/>
      <c r="C20" s="1179"/>
      <c r="D20" s="367"/>
      <c r="E20" s="368"/>
      <c r="F20" s="771"/>
      <c r="G20" s="772"/>
      <c r="H20" s="774"/>
      <c r="I20" s="774"/>
      <c r="J20" s="775"/>
      <c r="K20" s="776"/>
      <c r="L20" s="291"/>
    </row>
    <row r="21" spans="2:14" s="47" customFormat="1" x14ac:dyDescent="0.25">
      <c r="B21" s="154"/>
      <c r="C21" s="1343"/>
      <c r="D21" s="1344"/>
      <c r="E21" s="1344"/>
      <c r="F21" s="1344"/>
      <c r="G21" s="1394" t="s">
        <v>58</v>
      </c>
      <c r="H21" s="1395">
        <f>SUM(H16:H18)</f>
        <v>1107814.98</v>
      </c>
      <c r="I21" s="1395">
        <f>SUM(I16:I18)</f>
        <v>1107814.98</v>
      </c>
      <c r="J21" s="1183"/>
      <c r="K21" s="1345"/>
      <c r="L21" s="291"/>
    </row>
    <row r="22" spans="2:14" s="47" customFormat="1" x14ac:dyDescent="0.25">
      <c r="B22" s="154"/>
      <c r="C22" s="1180"/>
      <c r="D22" s="49"/>
      <c r="E22" s="49"/>
      <c r="F22" s="49"/>
      <c r="G22" s="143"/>
      <c r="H22" s="117"/>
      <c r="I22" s="117"/>
      <c r="J22" s="117"/>
      <c r="K22" s="369" t="s">
        <v>188</v>
      </c>
      <c r="L22" s="291"/>
    </row>
    <row r="23" spans="2:14" s="47" customFormat="1" ht="14.25" customHeight="1" x14ac:dyDescent="0.25">
      <c r="B23" s="154"/>
      <c r="C23" s="570"/>
      <c r="D23" s="2554" t="s">
        <v>506</v>
      </c>
      <c r="E23" s="2554"/>
      <c r="F23" s="51"/>
      <c r="G23" s="2623" t="s">
        <v>510</v>
      </c>
      <c r="H23" s="2623"/>
      <c r="I23" s="573"/>
      <c r="J23" s="2554" t="s">
        <v>501</v>
      </c>
      <c r="K23" s="2554"/>
      <c r="L23" s="291"/>
    </row>
    <row r="24" spans="2:14" s="47" customFormat="1" ht="15" customHeight="1" x14ac:dyDescent="0.25">
      <c r="B24" s="154"/>
      <c r="C24" s="570"/>
      <c r="D24" s="2556" t="str">
        <f>'Datos Generales'!C16</f>
        <v>Preparado por</v>
      </c>
      <c r="E24" s="2556"/>
      <c r="F24" s="51"/>
      <c r="G24" s="2622" t="str">
        <f>'Datos Generales'!D16</f>
        <v>Revisado por</v>
      </c>
      <c r="H24" s="2622"/>
      <c r="I24" s="292"/>
      <c r="J24" s="2555" t="str">
        <f>'Datos Generales'!E16</f>
        <v>Autorizado por</v>
      </c>
      <c r="K24" s="2555"/>
      <c r="L24" s="291"/>
    </row>
    <row r="25" spans="2:14" s="47" customFormat="1" ht="13.5" customHeight="1" x14ac:dyDescent="0.25">
      <c r="B25" s="154"/>
      <c r="C25" s="570"/>
      <c r="D25" s="2554" t="s">
        <v>496</v>
      </c>
      <c r="E25" s="2554"/>
      <c r="F25" s="51"/>
      <c r="G25" s="2623" t="s">
        <v>488</v>
      </c>
      <c r="H25" s="2623"/>
      <c r="I25" s="573"/>
      <c r="J25" s="2554" t="s">
        <v>914</v>
      </c>
      <c r="K25" s="2554"/>
      <c r="L25" s="291"/>
    </row>
    <row r="26" spans="2:14" s="47" customFormat="1" ht="15" customHeight="1" x14ac:dyDescent="0.25">
      <c r="B26" s="154"/>
      <c r="C26" s="570"/>
      <c r="D26" s="2556" t="str">
        <f>'Datos Generales'!C17</f>
        <v>Puesto que ocupa</v>
      </c>
      <c r="E26" s="2556"/>
      <c r="F26" s="51"/>
      <c r="G26" s="2622" t="str">
        <f>'Datos Generales'!D17</f>
        <v>Puesto que ocupa</v>
      </c>
      <c r="H26" s="2622"/>
      <c r="J26" s="2555" t="str">
        <f>'Datos Generales'!E17</f>
        <v>Puesto que ocupa</v>
      </c>
      <c r="K26" s="2555"/>
      <c r="L26" s="291"/>
    </row>
    <row r="27" spans="2:14" s="47" customFormat="1" ht="15" customHeight="1" x14ac:dyDescent="0.25">
      <c r="B27" s="154"/>
      <c r="C27" s="570"/>
      <c r="D27" s="2621">
        <v>45301</v>
      </c>
      <c r="E27" s="2621"/>
      <c r="F27" s="51"/>
      <c r="G27" s="2621">
        <v>45301</v>
      </c>
      <c r="H27" s="2621"/>
      <c r="I27" s="406"/>
      <c r="J27" s="2621">
        <v>45303</v>
      </c>
      <c r="K27" s="2621"/>
      <c r="L27" s="291"/>
    </row>
    <row r="28" spans="2:14" s="47" customFormat="1" ht="15" customHeight="1" x14ac:dyDescent="0.25">
      <c r="B28" s="154"/>
      <c r="C28" s="570"/>
      <c r="D28" s="2556" t="s">
        <v>287</v>
      </c>
      <c r="E28" s="2556"/>
      <c r="F28" s="51"/>
      <c r="G28" s="2622" t="s">
        <v>288</v>
      </c>
      <c r="H28" s="2622"/>
      <c r="J28" s="2555" t="s">
        <v>300</v>
      </c>
      <c r="K28" s="2555"/>
      <c r="L28" s="291"/>
    </row>
    <row r="29" spans="2:14" x14ac:dyDescent="0.25">
      <c r="B29" s="173"/>
      <c r="C29" s="614"/>
      <c r="D29" s="370"/>
      <c r="E29" s="41"/>
      <c r="F29" s="370"/>
      <c r="G29" s="371"/>
      <c r="H29" s="370"/>
      <c r="I29" s="370"/>
      <c r="J29" s="370"/>
      <c r="K29" s="371"/>
      <c r="L29" s="175"/>
    </row>
    <row r="30" spans="2:14" x14ac:dyDescent="0.25">
      <c r="C30" s="2"/>
      <c r="D30" s="47"/>
      <c r="E30" s="47"/>
      <c r="F30" s="47"/>
      <c r="G30" s="59"/>
      <c r="H30" s="47"/>
      <c r="I30" s="47"/>
      <c r="J30" s="47"/>
      <c r="K30" s="59"/>
    </row>
    <row r="33" spans="3:6" customFormat="1" x14ac:dyDescent="0.25">
      <c r="C33" s="1181"/>
    </row>
    <row r="34" spans="3:6" customFormat="1" x14ac:dyDescent="0.25">
      <c r="C34" s="1181"/>
    </row>
    <row r="35" spans="3:6" customFormat="1" x14ac:dyDescent="0.25">
      <c r="C35" s="1181"/>
    </row>
    <row r="36" spans="3:6" customFormat="1" x14ac:dyDescent="0.25">
      <c r="C36" s="1181"/>
    </row>
    <row r="37" spans="3:6" customFormat="1" x14ac:dyDescent="0.25">
      <c r="C37" s="1181"/>
    </row>
    <row r="38" spans="3:6" customFormat="1" x14ac:dyDescent="0.25">
      <c r="C38" s="1181"/>
    </row>
    <row r="39" spans="3:6" customFormat="1" x14ac:dyDescent="0.25">
      <c r="C39" s="1181"/>
    </row>
    <row r="40" spans="3:6" customFormat="1" x14ac:dyDescent="0.25">
      <c r="C40" s="1181"/>
    </row>
    <row r="41" spans="3:6" customFormat="1" x14ac:dyDescent="0.25">
      <c r="C41" s="1181"/>
    </row>
    <row r="42" spans="3:6" customFormat="1" x14ac:dyDescent="0.25">
      <c r="C42" s="1181"/>
    </row>
    <row r="43" spans="3:6" customFormat="1" x14ac:dyDescent="0.25">
      <c r="C43" s="1181"/>
    </row>
    <row r="44" spans="3:6" customFormat="1" x14ac:dyDescent="0.25">
      <c r="C44" s="1181"/>
    </row>
    <row r="45" spans="3:6" customFormat="1" x14ac:dyDescent="0.25">
      <c r="C45" s="1181"/>
    </row>
    <row r="46" spans="3:6" customFormat="1" x14ac:dyDescent="0.25">
      <c r="C46" s="1181"/>
    </row>
    <row r="47" spans="3:6" customFormat="1" x14ac:dyDescent="0.25">
      <c r="C47" s="1181"/>
    </row>
    <row r="48" spans="3:6" x14ac:dyDescent="0.25">
      <c r="C48" s="606"/>
      <c r="D48" s="248"/>
      <c r="E48"/>
      <c r="F48"/>
    </row>
    <row r="49" spans="3:6" x14ac:dyDescent="0.25">
      <c r="C49" s="606"/>
      <c r="D49" s="248"/>
      <c r="E49"/>
      <c r="F49"/>
    </row>
    <row r="50" spans="3:6" x14ac:dyDescent="0.25">
      <c r="C50" s="606"/>
      <c r="D50" s="248"/>
      <c r="E50"/>
      <c r="F50"/>
    </row>
    <row r="51" spans="3:6" x14ac:dyDescent="0.25">
      <c r="C51" s="606"/>
      <c r="D51" s="248"/>
      <c r="E51"/>
      <c r="F51"/>
    </row>
    <row r="52" spans="3:6" x14ac:dyDescent="0.25">
      <c r="C52" s="606"/>
      <c r="D52" s="248"/>
      <c r="E52"/>
      <c r="F52"/>
    </row>
    <row r="53" spans="3:6" x14ac:dyDescent="0.25">
      <c r="C53" s="606"/>
      <c r="D53" s="248"/>
      <c r="E53"/>
      <c r="F53"/>
    </row>
  </sheetData>
  <mergeCells count="26">
    <mergeCell ref="D27:E27"/>
    <mergeCell ref="G27:H27"/>
    <mergeCell ref="J27:K27"/>
    <mergeCell ref="D28:E28"/>
    <mergeCell ref="G28:H28"/>
    <mergeCell ref="J28:K28"/>
    <mergeCell ref="D25:E25"/>
    <mergeCell ref="G25:H25"/>
    <mergeCell ref="J25:K25"/>
    <mergeCell ref="D26:E26"/>
    <mergeCell ref="G26:H26"/>
    <mergeCell ref="J26:K26"/>
    <mergeCell ref="D24:E24"/>
    <mergeCell ref="G24:H24"/>
    <mergeCell ref="J24:K24"/>
    <mergeCell ref="B4:L4"/>
    <mergeCell ref="B5:L5"/>
    <mergeCell ref="B6:L6"/>
    <mergeCell ref="B7:L7"/>
    <mergeCell ref="B8:L8"/>
    <mergeCell ref="F9:G9"/>
    <mergeCell ref="E13:F13"/>
    <mergeCell ref="G13:H13"/>
    <mergeCell ref="D23:E23"/>
    <mergeCell ref="G23:H23"/>
    <mergeCell ref="J23:K23"/>
  </mergeCells>
  <pageMargins left="0.22" right="0.2" top="0.75" bottom="0.75" header="0.3" footer="0.3"/>
  <pageSetup paperSize="5"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5"/>
  <sheetViews>
    <sheetView topLeftCell="A7" workbookViewId="0">
      <selection activeCell="J17" sqref="J17"/>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19.85546875" style="162" customWidth="1"/>
    <col min="5" max="5" width="17.28515625" style="162" bestFit="1" customWidth="1"/>
    <col min="6" max="6" width="17.7109375" style="162" customWidth="1"/>
    <col min="7" max="7" width="34.42578125" style="227" customWidth="1"/>
    <col min="8" max="8" width="16.140625" style="162" customWidth="1"/>
    <col min="9" max="9" width="15.5703125" style="162" customWidth="1"/>
    <col min="10" max="10" width="16" style="162" customWidth="1"/>
    <col min="11" max="11" width="20.8554687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18.75" x14ac:dyDescent="0.3">
      <c r="B13" s="154"/>
      <c r="C13" s="1178"/>
      <c r="D13" s="768" t="s">
        <v>270</v>
      </c>
      <c r="E13" s="2639"/>
      <c r="F13" s="2639"/>
      <c r="G13" s="2640" t="s">
        <v>384</v>
      </c>
      <c r="H13" s="2641"/>
      <c r="I13" s="777" t="s">
        <v>553</v>
      </c>
      <c r="J13" s="14"/>
      <c r="K13" s="765"/>
      <c r="L13" s="291"/>
    </row>
    <row r="14" spans="2:12" s="47" customFormat="1" ht="9.75" customHeight="1" x14ac:dyDescent="0.3">
      <c r="B14" s="154"/>
      <c r="C14" s="1178"/>
      <c r="G14" s="143"/>
      <c r="J14" s="14"/>
      <c r="K14" s="765"/>
      <c r="L14" s="291"/>
    </row>
    <row r="15" spans="2:12" s="47" customFormat="1" ht="9" customHeight="1" x14ac:dyDescent="0.3">
      <c r="B15" s="154"/>
      <c r="C15" s="1178"/>
      <c r="F15" s="14"/>
      <c r="G15" s="766"/>
      <c r="J15" s="767"/>
      <c r="K15" s="102"/>
      <c r="L15" s="291"/>
    </row>
    <row r="16" spans="2:12"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row>
    <row r="17" spans="2:14" s="47" customFormat="1" x14ac:dyDescent="0.25">
      <c r="B17" s="154"/>
      <c r="C17" s="1185">
        <v>1</v>
      </c>
      <c r="D17" s="1186" t="s">
        <v>508</v>
      </c>
      <c r="E17" s="1187" t="s">
        <v>528</v>
      </c>
      <c r="F17" s="1188" t="s">
        <v>548</v>
      </c>
      <c r="G17" s="1189" t="s">
        <v>529</v>
      </c>
      <c r="H17" s="1190">
        <v>9319509.1699999999</v>
      </c>
      <c r="I17" s="1190"/>
      <c r="J17" s="1190" t="s">
        <v>274</v>
      </c>
      <c r="K17" s="1191"/>
      <c r="L17" s="291"/>
    </row>
    <row r="18" spans="2:14" s="47" customFormat="1" ht="30" x14ac:dyDescent="0.25">
      <c r="B18" s="154"/>
      <c r="C18" s="1185">
        <v>2</v>
      </c>
      <c r="D18" s="1186" t="s">
        <v>508</v>
      </c>
      <c r="E18" s="1187" t="s">
        <v>528</v>
      </c>
      <c r="F18" s="1188" t="s">
        <v>897</v>
      </c>
      <c r="G18" s="1189" t="s">
        <v>554</v>
      </c>
      <c r="H18" s="1190"/>
      <c r="I18" s="1190">
        <v>9319509.1699999999</v>
      </c>
      <c r="J18" s="1190"/>
      <c r="K18" s="1191"/>
      <c r="L18" s="291"/>
      <c r="N18" s="773"/>
    </row>
    <row r="19" spans="2:14" s="47" customFormat="1" ht="8.25" customHeight="1" x14ac:dyDescent="0.25">
      <c r="B19" s="154"/>
      <c r="C19" s="1185">
        <v>3</v>
      </c>
      <c r="D19" s="1186"/>
      <c r="E19" s="1187"/>
      <c r="F19" s="1188"/>
      <c r="G19" s="1189"/>
      <c r="H19" s="1190"/>
      <c r="I19" s="1190"/>
      <c r="J19" s="1190"/>
      <c r="K19" s="1191"/>
      <c r="L19" s="291"/>
    </row>
    <row r="20" spans="2:14" s="47" customFormat="1" ht="102.75" customHeight="1" x14ac:dyDescent="0.25">
      <c r="B20" s="154"/>
      <c r="C20" s="1185"/>
      <c r="D20" s="1192"/>
      <c r="E20" s="1193"/>
      <c r="F20" s="1184" t="s">
        <v>904</v>
      </c>
      <c r="G20" s="1184" t="s">
        <v>559</v>
      </c>
      <c r="H20" s="1190"/>
      <c r="I20" s="1190"/>
      <c r="J20" s="1190"/>
      <c r="K20" s="1191"/>
      <c r="L20" s="291"/>
    </row>
    <row r="21" spans="2:14" s="47" customFormat="1" ht="6.75" customHeight="1" x14ac:dyDescent="0.25">
      <c r="B21" s="154"/>
      <c r="C21" s="1179"/>
      <c r="D21" s="367"/>
      <c r="E21" s="368"/>
      <c r="F21" s="771"/>
      <c r="G21" s="772"/>
      <c r="H21" s="774"/>
      <c r="I21" s="774"/>
      <c r="J21" s="775"/>
      <c r="K21" s="776"/>
      <c r="L21" s="291"/>
    </row>
    <row r="22" spans="2:14" s="47" customFormat="1" x14ac:dyDescent="0.25">
      <c r="B22" s="154"/>
      <c r="C22" s="1343"/>
      <c r="D22" s="1344"/>
      <c r="E22" s="1344"/>
      <c r="F22" s="1344"/>
      <c r="G22" s="1394" t="s">
        <v>58</v>
      </c>
      <c r="H22" s="1395">
        <f>SUM(H17:H19)</f>
        <v>9319509.1699999999</v>
      </c>
      <c r="I22" s="1395">
        <f>SUM(I17:I19)</f>
        <v>9319509.1699999999</v>
      </c>
      <c r="J22" s="1183"/>
      <c r="K22" s="1345"/>
      <c r="L22" s="291"/>
    </row>
    <row r="23" spans="2:14" s="47" customFormat="1" x14ac:dyDescent="0.25">
      <c r="B23" s="154"/>
      <c r="C23" s="1180"/>
      <c r="D23" s="49"/>
      <c r="E23" s="49"/>
      <c r="F23" s="49"/>
      <c r="G23" s="143"/>
      <c r="H23" s="117"/>
      <c r="I23" s="117"/>
      <c r="J23" s="117"/>
      <c r="K23" s="369" t="s">
        <v>188</v>
      </c>
      <c r="L23" s="291"/>
    </row>
    <row r="24" spans="2:14" s="47" customFormat="1" ht="12.75" x14ac:dyDescent="0.2">
      <c r="B24" s="154"/>
      <c r="C24" s="570"/>
      <c r="D24" s="44"/>
      <c r="E24" s="44"/>
      <c r="F24" s="44"/>
      <c r="G24" s="101"/>
      <c r="H24" s="44"/>
      <c r="I24" s="44"/>
      <c r="J24" s="44"/>
      <c r="K24" s="101"/>
      <c r="L24" s="291"/>
    </row>
    <row r="25" spans="2:14" s="47" customFormat="1" ht="15" customHeight="1" x14ac:dyDescent="0.25">
      <c r="B25" s="154"/>
      <c r="C25" s="570"/>
      <c r="D25" s="2554" t="s">
        <v>506</v>
      </c>
      <c r="E25" s="2554"/>
      <c r="F25" s="51"/>
      <c r="G25" s="2623" t="s">
        <v>510</v>
      </c>
      <c r="H25" s="2623"/>
      <c r="I25" s="573"/>
      <c r="J25" s="2554" t="s">
        <v>501</v>
      </c>
      <c r="K25" s="2554"/>
      <c r="L25" s="291"/>
    </row>
    <row r="26" spans="2:14" s="47" customFormat="1" ht="15" customHeight="1" x14ac:dyDescent="0.25">
      <c r="B26" s="154"/>
      <c r="C26" s="570"/>
      <c r="D26" s="2555" t="str">
        <f>'Datos Generales'!C16</f>
        <v>Preparado por</v>
      </c>
      <c r="E26" s="2555"/>
      <c r="F26" s="51"/>
      <c r="G26" s="2622" t="str">
        <f>'Datos Generales'!D16</f>
        <v>Revisado por</v>
      </c>
      <c r="H26" s="2622"/>
      <c r="I26" s="292"/>
      <c r="J26" s="2555" t="str">
        <f>'Datos Generales'!E16</f>
        <v>Autorizado por</v>
      </c>
      <c r="K26" s="2555"/>
      <c r="L26" s="291"/>
    </row>
    <row r="27" spans="2:14" s="47" customFormat="1" ht="24" customHeight="1" x14ac:dyDescent="0.25">
      <c r="B27" s="154"/>
      <c r="C27" s="570"/>
      <c r="D27" s="2554" t="s">
        <v>496</v>
      </c>
      <c r="E27" s="2554"/>
      <c r="F27" s="51"/>
      <c r="G27" s="2623" t="s">
        <v>488</v>
      </c>
      <c r="H27" s="2623"/>
      <c r="I27" s="573"/>
      <c r="J27" s="2554" t="s">
        <v>914</v>
      </c>
      <c r="K27" s="2554"/>
      <c r="L27" s="291"/>
    </row>
    <row r="28" spans="2:14" s="47" customFormat="1" ht="15" customHeight="1" x14ac:dyDescent="0.25">
      <c r="B28" s="154"/>
      <c r="C28" s="570"/>
      <c r="D28" s="2555" t="str">
        <f>'Datos Generales'!C17</f>
        <v>Puesto que ocupa</v>
      </c>
      <c r="E28" s="2555"/>
      <c r="F28" s="51"/>
      <c r="G28" s="2622" t="str">
        <f>'Datos Generales'!D17</f>
        <v>Puesto que ocupa</v>
      </c>
      <c r="H28" s="2622"/>
      <c r="J28" s="2555" t="str">
        <f>'Datos Generales'!E17</f>
        <v>Puesto que ocupa</v>
      </c>
      <c r="K28" s="2555"/>
      <c r="L28" s="291"/>
    </row>
    <row r="29" spans="2:14" s="47" customFormat="1" ht="21" customHeight="1" x14ac:dyDescent="0.25">
      <c r="B29" s="154"/>
      <c r="C29" s="570"/>
      <c r="D29" s="2621">
        <v>45301</v>
      </c>
      <c r="E29" s="2621"/>
      <c r="F29" s="51"/>
      <c r="G29" s="2621">
        <v>45301</v>
      </c>
      <c r="H29" s="2621"/>
      <c r="I29" s="406"/>
      <c r="J29" s="2621">
        <v>45303</v>
      </c>
      <c r="K29" s="2621"/>
      <c r="L29" s="291"/>
    </row>
    <row r="30" spans="2:14" s="47" customFormat="1" ht="15" customHeight="1" x14ac:dyDescent="0.25">
      <c r="B30" s="154"/>
      <c r="C30" s="570"/>
      <c r="D30" s="2555" t="s">
        <v>287</v>
      </c>
      <c r="E30" s="2555"/>
      <c r="F30" s="51"/>
      <c r="G30" s="2622" t="s">
        <v>288</v>
      </c>
      <c r="H30" s="2622"/>
      <c r="J30" s="2555" t="s">
        <v>300</v>
      </c>
      <c r="K30" s="2555"/>
      <c r="L30" s="291"/>
    </row>
    <row r="31" spans="2:14" x14ac:dyDescent="0.25">
      <c r="B31" s="173"/>
      <c r="C31" s="614"/>
      <c r="D31" s="370"/>
      <c r="E31" s="41"/>
      <c r="F31" s="370"/>
      <c r="G31" s="371"/>
      <c r="H31" s="370"/>
      <c r="I31" s="370"/>
      <c r="J31" s="370"/>
      <c r="K31" s="371"/>
      <c r="L31" s="175"/>
    </row>
    <row r="32" spans="2:14" x14ac:dyDescent="0.25">
      <c r="C32" s="2"/>
      <c r="D32" s="47"/>
      <c r="E32" s="47"/>
      <c r="F32" s="47"/>
      <c r="G32" s="59"/>
      <c r="H32" s="47"/>
      <c r="I32" s="47"/>
      <c r="J32" s="47"/>
      <c r="K32" s="59"/>
    </row>
    <row r="35" spans="3:3" customFormat="1" x14ac:dyDescent="0.25">
      <c r="C35" s="1181"/>
    </row>
    <row r="36" spans="3:3" customFormat="1" x14ac:dyDescent="0.25">
      <c r="C36" s="1181"/>
    </row>
    <row r="37" spans="3:3" customFormat="1" x14ac:dyDescent="0.25">
      <c r="C37" s="1181"/>
    </row>
    <row r="38" spans="3:3" customFormat="1" x14ac:dyDescent="0.25">
      <c r="C38" s="1181"/>
    </row>
    <row r="39" spans="3:3" customFormat="1" x14ac:dyDescent="0.25">
      <c r="C39" s="1181"/>
    </row>
    <row r="40" spans="3:3" customFormat="1" x14ac:dyDescent="0.25">
      <c r="C40" s="1181"/>
    </row>
    <row r="41" spans="3:3" customFormat="1" x14ac:dyDescent="0.25">
      <c r="C41" s="1181"/>
    </row>
    <row r="42" spans="3:3" customFormat="1" x14ac:dyDescent="0.25">
      <c r="C42" s="1181"/>
    </row>
    <row r="43" spans="3:3" customFormat="1" x14ac:dyDescent="0.25">
      <c r="C43" s="1181"/>
    </row>
    <row r="44" spans="3:3" customFormat="1" x14ac:dyDescent="0.25">
      <c r="C44" s="1181"/>
    </row>
    <row r="45" spans="3:3" customFormat="1" x14ac:dyDescent="0.25">
      <c r="C45" s="1181"/>
    </row>
    <row r="46" spans="3:3" customFormat="1" x14ac:dyDescent="0.25">
      <c r="C46" s="1181"/>
    </row>
    <row r="47" spans="3:3" customFormat="1" x14ac:dyDescent="0.25">
      <c r="C47" s="1181"/>
    </row>
    <row r="48" spans="3:3" customFormat="1" x14ac:dyDescent="0.25">
      <c r="C48" s="1181"/>
    </row>
    <row r="49" spans="3:6" customFormat="1" x14ac:dyDescent="0.25">
      <c r="C49" s="1181"/>
    </row>
    <row r="50" spans="3:6" x14ac:dyDescent="0.25">
      <c r="C50" s="606"/>
      <c r="D50" s="248"/>
      <c r="E50"/>
      <c r="F50"/>
    </row>
    <row r="51" spans="3:6" x14ac:dyDescent="0.25">
      <c r="C51" s="606"/>
      <c r="D51" s="248"/>
      <c r="E51"/>
      <c r="F51"/>
    </row>
    <row r="52" spans="3:6" x14ac:dyDescent="0.25">
      <c r="C52" s="606"/>
      <c r="D52" s="248"/>
      <c r="E52"/>
      <c r="F52"/>
    </row>
    <row r="53" spans="3:6" x14ac:dyDescent="0.25">
      <c r="C53" s="606"/>
      <c r="D53" s="248"/>
      <c r="E53"/>
      <c r="F53"/>
    </row>
    <row r="54" spans="3:6" x14ac:dyDescent="0.25">
      <c r="C54" s="606"/>
      <c r="D54" s="248"/>
      <c r="E54"/>
      <c r="F54"/>
    </row>
    <row r="55" spans="3:6" x14ac:dyDescent="0.25">
      <c r="C55" s="606"/>
      <c r="D55" s="248"/>
      <c r="E55"/>
      <c r="F55"/>
    </row>
  </sheetData>
  <mergeCells count="26">
    <mergeCell ref="D29:E29"/>
    <mergeCell ref="G29:H29"/>
    <mergeCell ref="J29:K29"/>
    <mergeCell ref="D30:E30"/>
    <mergeCell ref="G30:H30"/>
    <mergeCell ref="J30:K30"/>
    <mergeCell ref="D27:E27"/>
    <mergeCell ref="G27:H27"/>
    <mergeCell ref="J27:K27"/>
    <mergeCell ref="D28:E28"/>
    <mergeCell ref="G28:H28"/>
    <mergeCell ref="J28:K28"/>
    <mergeCell ref="D26:E26"/>
    <mergeCell ref="G26:H26"/>
    <mergeCell ref="J26:K26"/>
    <mergeCell ref="B4:L4"/>
    <mergeCell ref="B5:L5"/>
    <mergeCell ref="B6:L6"/>
    <mergeCell ref="B7:L7"/>
    <mergeCell ref="B8:L8"/>
    <mergeCell ref="F9:G9"/>
    <mergeCell ref="E13:F13"/>
    <mergeCell ref="G13:H13"/>
    <mergeCell ref="D25:E25"/>
    <mergeCell ref="G25:H25"/>
    <mergeCell ref="J25:K25"/>
  </mergeCells>
  <pageMargins left="0.25" right="0.17" top="0.55000000000000004" bottom="0.37" header="0.3" footer="0.3"/>
  <pageSetup paperSize="5"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3"/>
  <sheetViews>
    <sheetView topLeftCell="A4" workbookViewId="0">
      <selection activeCell="N23" sqref="N23"/>
    </sheetView>
  </sheetViews>
  <sheetFormatPr baseColWidth="10" defaultColWidth="17.28515625" defaultRowHeight="15" x14ac:dyDescent="0.25"/>
  <cols>
    <col min="1" max="1" width="0.7109375" style="162" customWidth="1"/>
    <col min="2" max="2" width="1" style="162" customWidth="1"/>
    <col min="3" max="3" width="3.28515625" style="167" bestFit="1" customWidth="1"/>
    <col min="4" max="4" width="12.85546875" style="162" customWidth="1"/>
    <col min="5" max="5" width="15" style="162" customWidth="1"/>
    <col min="6" max="6" width="17.7109375" style="162" customWidth="1"/>
    <col min="7" max="7" width="34.42578125" style="227" customWidth="1"/>
    <col min="8" max="8" width="13.7109375" style="162" customWidth="1"/>
    <col min="9" max="9" width="13.140625" style="162" customWidth="1"/>
    <col min="10" max="10" width="15" style="162" customWidth="1"/>
    <col min="11" max="11" width="20.8554687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30" x14ac:dyDescent="0.3">
      <c r="B13" s="154"/>
      <c r="C13" s="1178"/>
      <c r="D13" s="768" t="s">
        <v>270</v>
      </c>
      <c r="E13" s="2639"/>
      <c r="F13" s="2639"/>
      <c r="G13" s="2640" t="s">
        <v>384</v>
      </c>
      <c r="H13" s="2641"/>
      <c r="I13" s="777" t="s">
        <v>553</v>
      </c>
      <c r="J13" s="14"/>
      <c r="K13" s="765"/>
      <c r="L13" s="291"/>
    </row>
    <row r="14" spans="2:12" s="47" customFormat="1" ht="9.75" customHeight="1" x14ac:dyDescent="0.3">
      <c r="B14" s="154"/>
      <c r="C14" s="1178"/>
      <c r="G14" s="143"/>
      <c r="J14" s="14"/>
      <c r="K14" s="765"/>
      <c r="L14" s="291"/>
    </row>
    <row r="15" spans="2:12" s="360" customFormat="1" ht="28.5" x14ac:dyDescent="0.25">
      <c r="B15" s="365"/>
      <c r="C15" s="1001" t="s">
        <v>103</v>
      </c>
      <c r="D15" s="1002" t="s">
        <v>314</v>
      </c>
      <c r="E15" s="1003" t="s">
        <v>271</v>
      </c>
      <c r="F15" s="1002" t="s">
        <v>238</v>
      </c>
      <c r="G15" s="1004" t="s">
        <v>385</v>
      </c>
      <c r="H15" s="1005" t="s">
        <v>151</v>
      </c>
      <c r="I15" s="1005" t="s">
        <v>152</v>
      </c>
      <c r="J15" s="1006" t="s">
        <v>315</v>
      </c>
      <c r="K15" s="1007" t="s">
        <v>86</v>
      </c>
      <c r="L15" s="366"/>
    </row>
    <row r="16" spans="2:12" s="47" customFormat="1" x14ac:dyDescent="0.25">
      <c r="B16" s="154"/>
      <c r="C16" s="1185">
        <v>1</v>
      </c>
      <c r="D16" s="1186" t="s">
        <v>508</v>
      </c>
      <c r="E16" s="1187" t="s">
        <v>528</v>
      </c>
      <c r="F16" s="1188" t="s">
        <v>548</v>
      </c>
      <c r="G16" s="1189" t="s">
        <v>529</v>
      </c>
      <c r="H16" s="1190">
        <v>2049522.79</v>
      </c>
      <c r="I16" s="1190"/>
      <c r="J16" s="1190" t="s">
        <v>556</v>
      </c>
      <c r="K16" s="1191"/>
      <c r="L16" s="291"/>
    </row>
    <row r="17" spans="2:14" s="47" customFormat="1" ht="30" x14ac:dyDescent="0.25">
      <c r="B17" s="154"/>
      <c r="C17" s="1185">
        <v>2</v>
      </c>
      <c r="D17" s="1186" t="s">
        <v>508</v>
      </c>
      <c r="E17" s="1187" t="s">
        <v>528</v>
      </c>
      <c r="F17" s="1188" t="s">
        <v>897</v>
      </c>
      <c r="G17" s="1189" t="s">
        <v>554</v>
      </c>
      <c r="H17" s="1190"/>
      <c r="I17" s="1190">
        <v>2049522.79</v>
      </c>
      <c r="J17" s="1190"/>
      <c r="K17" s="1191"/>
      <c r="L17" s="291"/>
      <c r="N17" s="773"/>
    </row>
    <row r="18" spans="2:14" s="47" customFormat="1" ht="10.5" customHeight="1" x14ac:dyDescent="0.25">
      <c r="B18" s="154"/>
      <c r="C18" s="1185">
        <v>3</v>
      </c>
      <c r="D18" s="1186"/>
      <c r="E18" s="1187"/>
      <c r="F18" s="1188"/>
      <c r="G18" s="1189"/>
      <c r="H18" s="1190"/>
      <c r="I18" s="1190"/>
      <c r="J18" s="1190"/>
      <c r="K18" s="1191"/>
      <c r="L18" s="291"/>
    </row>
    <row r="19" spans="2:14" s="47" customFormat="1" ht="101.25" customHeight="1" x14ac:dyDescent="0.25">
      <c r="B19" s="154"/>
      <c r="C19" s="1185"/>
      <c r="D19" s="1192"/>
      <c r="E19" s="1193"/>
      <c r="F19" s="1184" t="s">
        <v>905</v>
      </c>
      <c r="G19" s="1184" t="s">
        <v>558</v>
      </c>
      <c r="H19" s="1190"/>
      <c r="I19" s="1190"/>
      <c r="J19" s="1190"/>
      <c r="K19" s="1191"/>
      <c r="L19" s="291"/>
    </row>
    <row r="20" spans="2:14" s="47" customFormat="1" ht="6.75" customHeight="1" x14ac:dyDescent="0.25">
      <c r="B20" s="154"/>
      <c r="C20" s="1179"/>
      <c r="D20" s="367"/>
      <c r="E20" s="368"/>
      <c r="F20" s="771"/>
      <c r="G20" s="772"/>
      <c r="H20" s="774"/>
      <c r="I20" s="774"/>
      <c r="J20" s="775"/>
      <c r="K20" s="776"/>
      <c r="L20" s="291"/>
    </row>
    <row r="21" spans="2:14" s="47" customFormat="1" x14ac:dyDescent="0.25">
      <c r="B21" s="154"/>
      <c r="C21" s="1343"/>
      <c r="D21" s="1344"/>
      <c r="E21" s="1344"/>
      <c r="F21" s="1344"/>
      <c r="G21" s="1394" t="s">
        <v>58</v>
      </c>
      <c r="H21" s="1395">
        <f>SUM(H16:H18)</f>
        <v>2049522.79</v>
      </c>
      <c r="I21" s="1395">
        <f>SUM(I16:I18)</f>
        <v>2049522.79</v>
      </c>
      <c r="J21" s="1183"/>
      <c r="K21" s="1345"/>
      <c r="L21" s="291"/>
    </row>
    <row r="22" spans="2:14" s="47" customFormat="1" x14ac:dyDescent="0.25">
      <c r="B22" s="154"/>
      <c r="C22" s="1180"/>
      <c r="D22" s="49"/>
      <c r="E22" s="49"/>
      <c r="F22" s="49"/>
      <c r="G22" s="143"/>
      <c r="H22" s="117"/>
      <c r="I22" s="117"/>
      <c r="J22" s="117"/>
      <c r="K22" s="369" t="s">
        <v>188</v>
      </c>
      <c r="L22" s="291"/>
    </row>
    <row r="23" spans="2:14" s="47" customFormat="1" ht="16.5" customHeight="1" x14ac:dyDescent="0.25">
      <c r="B23" s="154"/>
      <c r="C23" s="570"/>
      <c r="D23" s="2554" t="s">
        <v>506</v>
      </c>
      <c r="E23" s="2554"/>
      <c r="F23" s="51"/>
      <c r="G23" s="2623" t="s">
        <v>510</v>
      </c>
      <c r="H23" s="2623"/>
      <c r="I23" s="573"/>
      <c r="J23" s="2554" t="s">
        <v>501</v>
      </c>
      <c r="K23" s="2554"/>
      <c r="L23" s="291"/>
    </row>
    <row r="24" spans="2:14" s="47" customFormat="1" ht="12.75" customHeight="1" x14ac:dyDescent="0.25">
      <c r="B24" s="154"/>
      <c r="C24" s="570"/>
      <c r="D24" s="2556" t="str">
        <f>'Datos Generales'!C16</f>
        <v>Preparado por</v>
      </c>
      <c r="E24" s="2556"/>
      <c r="F24" s="51"/>
      <c r="G24" s="2622" t="str">
        <f>'Datos Generales'!D16</f>
        <v>Revisado por</v>
      </c>
      <c r="H24" s="2622"/>
      <c r="I24" s="292"/>
      <c r="J24" s="2555" t="str">
        <f>'Datos Generales'!E16</f>
        <v>Autorizado por</v>
      </c>
      <c r="K24" s="2555"/>
      <c r="L24" s="291"/>
    </row>
    <row r="25" spans="2:14" s="47" customFormat="1" ht="14.25" customHeight="1" x14ac:dyDescent="0.25">
      <c r="B25" s="154"/>
      <c r="C25" s="570"/>
      <c r="D25" s="2554" t="s">
        <v>496</v>
      </c>
      <c r="E25" s="2554"/>
      <c r="F25" s="51"/>
      <c r="G25" s="2623" t="s">
        <v>488</v>
      </c>
      <c r="H25" s="2623"/>
      <c r="I25" s="573"/>
      <c r="J25" s="2554" t="s">
        <v>914</v>
      </c>
      <c r="K25" s="2554"/>
      <c r="L25" s="291"/>
    </row>
    <row r="26" spans="2:14" s="47" customFormat="1" ht="15" customHeight="1" x14ac:dyDescent="0.25">
      <c r="B26" s="154"/>
      <c r="C26" s="570"/>
      <c r="D26" s="2556" t="str">
        <f>'Datos Generales'!C17</f>
        <v>Puesto que ocupa</v>
      </c>
      <c r="E26" s="2556"/>
      <c r="F26" s="51"/>
      <c r="G26" s="2622" t="str">
        <f>'Datos Generales'!D17</f>
        <v>Puesto que ocupa</v>
      </c>
      <c r="H26" s="2622"/>
      <c r="J26" s="2555" t="str">
        <f>'Datos Generales'!E17</f>
        <v>Puesto que ocupa</v>
      </c>
      <c r="K26" s="2555"/>
      <c r="L26" s="291"/>
    </row>
    <row r="27" spans="2:14" s="47" customFormat="1" ht="12.75" customHeight="1" x14ac:dyDescent="0.25">
      <c r="B27" s="154"/>
      <c r="C27" s="570"/>
      <c r="D27" s="2621">
        <v>45301</v>
      </c>
      <c r="E27" s="2621"/>
      <c r="F27" s="51"/>
      <c r="G27" s="2621">
        <v>45301</v>
      </c>
      <c r="H27" s="2621"/>
      <c r="I27" s="406"/>
      <c r="J27" s="2621">
        <v>45303</v>
      </c>
      <c r="K27" s="2621"/>
      <c r="L27" s="291"/>
    </row>
    <row r="28" spans="2:14" s="47" customFormat="1" ht="15" customHeight="1" x14ac:dyDescent="0.25">
      <c r="B28" s="154"/>
      <c r="C28" s="570"/>
      <c r="D28" s="2556" t="s">
        <v>287</v>
      </c>
      <c r="E28" s="2556"/>
      <c r="F28" s="51"/>
      <c r="G28" s="2622" t="s">
        <v>288</v>
      </c>
      <c r="H28" s="2622"/>
      <c r="J28" s="2555" t="s">
        <v>300</v>
      </c>
      <c r="K28" s="2555"/>
      <c r="L28" s="291"/>
    </row>
    <row r="29" spans="2:14" ht="3.75" customHeight="1" x14ac:dyDescent="0.25">
      <c r="B29" s="173"/>
      <c r="C29" s="614"/>
      <c r="D29" s="370"/>
      <c r="E29" s="41"/>
      <c r="F29" s="370"/>
      <c r="G29" s="371"/>
      <c r="H29" s="370"/>
      <c r="I29" s="370"/>
      <c r="J29" s="370"/>
      <c r="K29" s="371"/>
      <c r="L29" s="175"/>
    </row>
    <row r="30" spans="2:14" x14ac:dyDescent="0.25">
      <c r="C30" s="2"/>
      <c r="D30" s="47"/>
      <c r="E30" s="47"/>
      <c r="F30" s="47"/>
      <c r="G30" s="59"/>
      <c r="H30" s="47"/>
      <c r="I30" s="47"/>
      <c r="J30" s="47"/>
      <c r="K30" s="59"/>
    </row>
    <row r="33" spans="3:6" customFormat="1" x14ac:dyDescent="0.25">
      <c r="C33" s="1181"/>
    </row>
    <row r="34" spans="3:6" customFormat="1" x14ac:dyDescent="0.25">
      <c r="C34" s="1181"/>
    </row>
    <row r="35" spans="3:6" customFormat="1" x14ac:dyDescent="0.25">
      <c r="C35" s="1181"/>
    </row>
    <row r="36" spans="3:6" customFormat="1" x14ac:dyDescent="0.25">
      <c r="C36" s="1181"/>
    </row>
    <row r="37" spans="3:6" customFormat="1" x14ac:dyDescent="0.25">
      <c r="C37" s="1181"/>
    </row>
    <row r="38" spans="3:6" customFormat="1" x14ac:dyDescent="0.25">
      <c r="C38" s="1181"/>
    </row>
    <row r="39" spans="3:6" customFormat="1" x14ac:dyDescent="0.25">
      <c r="C39" s="1181"/>
    </row>
    <row r="40" spans="3:6" customFormat="1" x14ac:dyDescent="0.25">
      <c r="C40" s="1181"/>
    </row>
    <row r="41" spans="3:6" customFormat="1" x14ac:dyDescent="0.25">
      <c r="C41" s="1181"/>
    </row>
    <row r="42" spans="3:6" customFormat="1" x14ac:dyDescent="0.25">
      <c r="C42" s="1181"/>
    </row>
    <row r="43" spans="3:6" customFormat="1" x14ac:dyDescent="0.25">
      <c r="C43" s="1181"/>
    </row>
    <row r="44" spans="3:6" customFormat="1" x14ac:dyDescent="0.25">
      <c r="C44" s="1181"/>
    </row>
    <row r="45" spans="3:6" customFormat="1" x14ac:dyDescent="0.25">
      <c r="C45" s="1181"/>
    </row>
    <row r="46" spans="3:6" customFormat="1" x14ac:dyDescent="0.25">
      <c r="C46" s="1181"/>
    </row>
    <row r="47" spans="3:6" customFormat="1" x14ac:dyDescent="0.25">
      <c r="C47" s="1181"/>
    </row>
    <row r="48" spans="3:6" x14ac:dyDescent="0.25">
      <c r="C48" s="606"/>
      <c r="D48" s="248"/>
      <c r="E48"/>
      <c r="F48"/>
    </row>
    <row r="49" spans="3:6" x14ac:dyDescent="0.25">
      <c r="C49" s="606"/>
      <c r="D49" s="248"/>
      <c r="E49"/>
      <c r="F49"/>
    </row>
    <row r="50" spans="3:6" x14ac:dyDescent="0.25">
      <c r="C50" s="606"/>
      <c r="D50" s="248"/>
      <c r="E50"/>
      <c r="F50"/>
    </row>
    <row r="51" spans="3:6" x14ac:dyDescent="0.25">
      <c r="C51" s="606"/>
      <c r="D51" s="248"/>
      <c r="E51"/>
      <c r="F51"/>
    </row>
    <row r="52" spans="3:6" x14ac:dyDescent="0.25">
      <c r="C52" s="606"/>
      <c r="D52" s="248"/>
      <c r="E52"/>
      <c r="F52"/>
    </row>
    <row r="53" spans="3:6" x14ac:dyDescent="0.25">
      <c r="C53" s="606"/>
      <c r="D53" s="248"/>
      <c r="E53"/>
      <c r="F53"/>
    </row>
  </sheetData>
  <mergeCells count="26">
    <mergeCell ref="D27:E27"/>
    <mergeCell ref="G27:H27"/>
    <mergeCell ref="J27:K27"/>
    <mergeCell ref="D28:E28"/>
    <mergeCell ref="G28:H28"/>
    <mergeCell ref="J28:K28"/>
    <mergeCell ref="D25:E25"/>
    <mergeCell ref="G25:H25"/>
    <mergeCell ref="J25:K25"/>
    <mergeCell ref="D26:E26"/>
    <mergeCell ref="G26:H26"/>
    <mergeCell ref="J26:K26"/>
    <mergeCell ref="D24:E24"/>
    <mergeCell ref="G24:H24"/>
    <mergeCell ref="J24:K24"/>
    <mergeCell ref="B4:L4"/>
    <mergeCell ref="B5:L5"/>
    <mergeCell ref="B6:L6"/>
    <mergeCell ref="B7:L7"/>
    <mergeCell ref="B8:L8"/>
    <mergeCell ref="F9:G9"/>
    <mergeCell ref="E13:F13"/>
    <mergeCell ref="G13:H13"/>
    <mergeCell ref="D23:E23"/>
    <mergeCell ref="G23:H23"/>
    <mergeCell ref="J23:K23"/>
  </mergeCells>
  <pageMargins left="0.98" right="0.17" top="0.75" bottom="0.75" header="0.3" footer="0.3"/>
  <pageSetup paperSize="5"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workbookViewId="0">
      <selection activeCell="D30" sqref="D30:K30"/>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14.140625" style="162" customWidth="1"/>
    <col min="5" max="5" width="17.28515625" style="162" bestFit="1" customWidth="1"/>
    <col min="6" max="6" width="16.28515625" style="162" customWidth="1"/>
    <col min="7" max="7" width="34.42578125" style="227" customWidth="1"/>
    <col min="8" max="8" width="13.7109375" style="162" customWidth="1"/>
    <col min="9" max="9" width="13.28515625" style="162" customWidth="1"/>
    <col min="10" max="10" width="14.85546875" style="162" customWidth="1"/>
    <col min="11" max="11" width="18.570312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30" x14ac:dyDescent="0.3">
      <c r="B13" s="154"/>
      <c r="C13" s="1178"/>
      <c r="D13" s="768" t="s">
        <v>270</v>
      </c>
      <c r="E13" s="2639"/>
      <c r="F13" s="2639"/>
      <c r="G13" s="2640" t="s">
        <v>384</v>
      </c>
      <c r="H13" s="2641"/>
      <c r="I13" s="777" t="s">
        <v>553</v>
      </c>
      <c r="J13" s="14"/>
      <c r="K13" s="765"/>
      <c r="L13" s="291"/>
    </row>
    <row r="14" spans="2:12" s="47" customFormat="1" ht="9.75" customHeight="1" x14ac:dyDescent="0.3">
      <c r="B14" s="154"/>
      <c r="C14" s="1178"/>
      <c r="G14" s="143"/>
      <c r="J14" s="14"/>
      <c r="K14" s="765"/>
      <c r="L14" s="291"/>
    </row>
    <row r="15" spans="2:12" s="47" customFormat="1" ht="9" customHeight="1" x14ac:dyDescent="0.3">
      <c r="B15" s="154"/>
      <c r="C15" s="1178"/>
      <c r="F15" s="14"/>
      <c r="G15" s="766"/>
      <c r="J15" s="767"/>
      <c r="K15" s="102"/>
      <c r="L15" s="291"/>
    </row>
    <row r="16" spans="2:12"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row>
    <row r="17" spans="2:14" s="47" customFormat="1" x14ac:dyDescent="0.25">
      <c r="B17" s="154"/>
      <c r="C17" s="1185">
        <v>1</v>
      </c>
      <c r="D17" s="1186" t="s">
        <v>508</v>
      </c>
      <c r="E17" s="1187" t="s">
        <v>528</v>
      </c>
      <c r="F17" s="1188" t="s">
        <v>548</v>
      </c>
      <c r="G17" s="1189" t="s">
        <v>529</v>
      </c>
      <c r="H17" s="1190">
        <v>8853870.9299999997</v>
      </c>
      <c r="I17" s="1190"/>
      <c r="J17" s="1190" t="s">
        <v>555</v>
      </c>
      <c r="K17" s="1191"/>
      <c r="L17" s="291"/>
    </row>
    <row r="18" spans="2:14" s="47" customFormat="1" ht="30" x14ac:dyDescent="0.25">
      <c r="B18" s="154"/>
      <c r="C18" s="1185">
        <v>2</v>
      </c>
      <c r="D18" s="1186" t="s">
        <v>508</v>
      </c>
      <c r="E18" s="1187" t="s">
        <v>528</v>
      </c>
      <c r="F18" s="1188" t="s">
        <v>897</v>
      </c>
      <c r="G18" s="1189" t="s">
        <v>554</v>
      </c>
      <c r="H18" s="1190"/>
      <c r="I18" s="1190">
        <v>8853870.9299999997</v>
      </c>
      <c r="J18" s="1190"/>
      <c r="K18" s="1191"/>
      <c r="L18" s="291"/>
      <c r="N18" s="773"/>
    </row>
    <row r="19" spans="2:14" s="47" customFormat="1" x14ac:dyDescent="0.25">
      <c r="B19" s="154"/>
      <c r="C19" s="1185">
        <v>3</v>
      </c>
      <c r="D19" s="1186"/>
      <c r="E19" s="1187"/>
      <c r="F19" s="1188"/>
      <c r="G19" s="1189"/>
      <c r="H19" s="1190"/>
      <c r="I19" s="1190"/>
      <c r="J19" s="1190"/>
      <c r="K19" s="1191"/>
      <c r="L19" s="291"/>
    </row>
    <row r="20" spans="2:14" s="47" customFormat="1" x14ac:dyDescent="0.25">
      <c r="B20" s="154"/>
      <c r="C20" s="1185">
        <v>4</v>
      </c>
      <c r="D20" s="1186"/>
      <c r="E20" s="1187"/>
      <c r="F20" s="1188"/>
      <c r="G20" s="1189"/>
      <c r="H20" s="1190"/>
      <c r="I20" s="1190"/>
      <c r="J20" s="1190"/>
      <c r="K20" s="1191"/>
      <c r="L20" s="291"/>
    </row>
    <row r="21" spans="2:14" s="47" customFormat="1" ht="117" customHeight="1" x14ac:dyDescent="0.25">
      <c r="B21" s="154"/>
      <c r="C21" s="1185"/>
      <c r="D21" s="1192"/>
      <c r="E21" s="1193"/>
      <c r="F21" s="1184" t="s">
        <v>907</v>
      </c>
      <c r="G21" s="1184" t="s">
        <v>906</v>
      </c>
      <c r="H21" s="1190"/>
      <c r="I21" s="1190"/>
      <c r="J21" s="1190"/>
      <c r="K21" s="1191"/>
      <c r="L21" s="291"/>
    </row>
    <row r="22" spans="2:14" s="47" customFormat="1" ht="6.75" customHeight="1" x14ac:dyDescent="0.25">
      <c r="B22" s="154"/>
      <c r="C22" s="1179"/>
      <c r="D22" s="367"/>
      <c r="E22" s="368"/>
      <c r="F22" s="771"/>
      <c r="G22" s="772"/>
      <c r="H22" s="774"/>
      <c r="I22" s="774"/>
      <c r="J22" s="775"/>
      <c r="K22" s="776"/>
      <c r="L22" s="291"/>
    </row>
    <row r="23" spans="2:14" s="47" customFormat="1" x14ac:dyDescent="0.25">
      <c r="B23" s="154"/>
      <c r="C23" s="1343"/>
      <c r="D23" s="1344"/>
      <c r="E23" s="1344"/>
      <c r="F23" s="1344"/>
      <c r="G23" s="1394" t="s">
        <v>58</v>
      </c>
      <c r="H23" s="1395">
        <f>SUM(H17:H20)</f>
        <v>8853870.9299999997</v>
      </c>
      <c r="I23" s="1395">
        <f>SUM(I17:I20)</f>
        <v>8853870.9299999997</v>
      </c>
      <c r="J23" s="1183"/>
      <c r="K23" s="1345"/>
      <c r="L23" s="291"/>
    </row>
    <row r="24" spans="2:14" s="47" customFormat="1" x14ac:dyDescent="0.25">
      <c r="B24" s="154"/>
      <c r="C24" s="1180"/>
      <c r="D24" s="49"/>
      <c r="E24" s="49"/>
      <c r="F24" s="49"/>
      <c r="G24" s="143"/>
      <c r="H24" s="117"/>
      <c r="I24" s="117"/>
      <c r="J24" s="117"/>
      <c r="K24" s="369" t="s">
        <v>188</v>
      </c>
      <c r="L24" s="291"/>
    </row>
    <row r="25" spans="2:14" s="47" customFormat="1" ht="9" customHeight="1" x14ac:dyDescent="0.2">
      <c r="B25" s="154"/>
      <c r="C25" s="570"/>
      <c r="D25" s="44"/>
      <c r="E25" s="44"/>
      <c r="F25" s="44"/>
      <c r="G25" s="101"/>
      <c r="H25" s="44"/>
      <c r="I25" s="44"/>
      <c r="J25" s="44"/>
      <c r="K25" s="101"/>
      <c r="L25" s="291"/>
    </row>
    <row r="26" spans="2:14" s="47" customFormat="1" ht="15" customHeight="1" x14ac:dyDescent="0.25">
      <c r="B26" s="154"/>
      <c r="C26" s="570"/>
      <c r="D26" s="2554" t="s">
        <v>506</v>
      </c>
      <c r="E26" s="2554"/>
      <c r="F26" s="51"/>
      <c r="G26" s="2623" t="s">
        <v>510</v>
      </c>
      <c r="H26" s="2623"/>
      <c r="I26" s="573"/>
      <c r="J26" s="2554" t="s">
        <v>501</v>
      </c>
      <c r="K26" s="2554"/>
      <c r="L26" s="291"/>
    </row>
    <row r="27" spans="2:14" s="47" customFormat="1" ht="15" customHeight="1" x14ac:dyDescent="0.25">
      <c r="B27" s="154"/>
      <c r="C27" s="570"/>
      <c r="D27" s="2556" t="str">
        <f>'Datos Generales'!C16</f>
        <v>Preparado por</v>
      </c>
      <c r="E27" s="2556"/>
      <c r="F27" s="51"/>
      <c r="G27" s="2622" t="str">
        <f>'Datos Generales'!D16</f>
        <v>Revisado por</v>
      </c>
      <c r="H27" s="2622"/>
      <c r="I27" s="292"/>
      <c r="J27" s="2555" t="str">
        <f>'Datos Generales'!E16</f>
        <v>Autorizado por</v>
      </c>
      <c r="K27" s="2555"/>
      <c r="L27" s="291"/>
    </row>
    <row r="28" spans="2:14" s="47" customFormat="1" ht="24" customHeight="1" x14ac:dyDescent="0.25">
      <c r="B28" s="154"/>
      <c r="C28" s="570"/>
      <c r="D28" s="2554" t="s">
        <v>496</v>
      </c>
      <c r="E28" s="2554"/>
      <c r="F28" s="51"/>
      <c r="G28" s="2623" t="s">
        <v>488</v>
      </c>
      <c r="H28" s="2623"/>
      <c r="I28" s="573"/>
      <c r="J28" s="2554" t="s">
        <v>914</v>
      </c>
      <c r="K28" s="2554"/>
      <c r="L28" s="291"/>
    </row>
    <row r="29" spans="2:14" s="47" customFormat="1" ht="15" customHeight="1" x14ac:dyDescent="0.25">
      <c r="B29" s="154"/>
      <c r="C29" s="570"/>
      <c r="D29" s="2556" t="str">
        <f>'Datos Generales'!C17</f>
        <v>Puesto que ocupa</v>
      </c>
      <c r="E29" s="2556"/>
      <c r="F29" s="51"/>
      <c r="G29" s="2622" t="str">
        <f>'Datos Generales'!D17</f>
        <v>Puesto que ocupa</v>
      </c>
      <c r="H29" s="2622"/>
      <c r="J29" s="2555" t="str">
        <f>'Datos Generales'!E17</f>
        <v>Puesto que ocupa</v>
      </c>
      <c r="K29" s="2555"/>
      <c r="L29" s="291"/>
    </row>
    <row r="30" spans="2:14" s="47" customFormat="1" ht="21" customHeight="1" x14ac:dyDescent="0.25">
      <c r="B30" s="154"/>
      <c r="C30" s="570"/>
      <c r="D30" s="2621">
        <v>45301</v>
      </c>
      <c r="E30" s="2621"/>
      <c r="F30" s="51"/>
      <c r="G30" s="2621">
        <v>45301</v>
      </c>
      <c r="H30" s="2621"/>
      <c r="I30" s="406"/>
      <c r="J30" s="2621">
        <v>45303</v>
      </c>
      <c r="K30" s="2621"/>
      <c r="L30" s="291"/>
    </row>
    <row r="31" spans="2:14" s="47" customFormat="1" ht="15" customHeight="1" x14ac:dyDescent="0.25">
      <c r="B31" s="154"/>
      <c r="C31" s="570"/>
      <c r="D31" s="2556" t="s">
        <v>287</v>
      </c>
      <c r="E31" s="2556"/>
      <c r="F31" s="51"/>
      <c r="G31" s="2622" t="s">
        <v>288</v>
      </c>
      <c r="H31" s="2622"/>
      <c r="J31" s="2555" t="s">
        <v>300</v>
      </c>
      <c r="K31" s="2555"/>
      <c r="L31" s="291"/>
    </row>
    <row r="32" spans="2:14" x14ac:dyDescent="0.25">
      <c r="B32" s="173"/>
      <c r="C32" s="614"/>
      <c r="D32" s="370"/>
      <c r="E32" s="41"/>
      <c r="F32" s="370"/>
      <c r="G32" s="371"/>
      <c r="H32" s="370"/>
      <c r="I32" s="370"/>
      <c r="J32" s="370"/>
      <c r="K32" s="371"/>
      <c r="L32" s="175"/>
    </row>
    <row r="33" spans="3:11" x14ac:dyDescent="0.25">
      <c r="C33" s="2"/>
      <c r="D33" s="47"/>
      <c r="E33" s="47"/>
      <c r="F33" s="47"/>
      <c r="G33" s="59"/>
      <c r="H33" s="47"/>
      <c r="I33" s="47"/>
      <c r="J33" s="47"/>
      <c r="K33" s="59"/>
    </row>
    <row r="36" spans="3:11" customFormat="1" x14ac:dyDescent="0.25">
      <c r="C36" s="1181"/>
    </row>
    <row r="37" spans="3:11" customFormat="1" x14ac:dyDescent="0.25">
      <c r="C37" s="1181"/>
    </row>
    <row r="38" spans="3:11" customFormat="1" x14ac:dyDescent="0.25">
      <c r="C38" s="1181"/>
    </row>
    <row r="39" spans="3:11" customFormat="1" x14ac:dyDescent="0.25">
      <c r="C39" s="1181"/>
    </row>
    <row r="40" spans="3:11" customFormat="1" x14ac:dyDescent="0.25">
      <c r="C40" s="1181"/>
    </row>
    <row r="41" spans="3:11" customFormat="1" x14ac:dyDescent="0.25">
      <c r="C41" s="1181"/>
    </row>
    <row r="42" spans="3:11" customFormat="1" x14ac:dyDescent="0.25">
      <c r="C42" s="1181"/>
    </row>
    <row r="43" spans="3:11" customFormat="1" x14ac:dyDescent="0.25">
      <c r="C43" s="1181"/>
    </row>
    <row r="44" spans="3:11" customFormat="1" x14ac:dyDescent="0.25">
      <c r="C44" s="1181"/>
    </row>
    <row r="45" spans="3:11" customFormat="1" x14ac:dyDescent="0.25">
      <c r="C45" s="1181"/>
    </row>
    <row r="46" spans="3:11" customFormat="1" x14ac:dyDescent="0.25">
      <c r="C46" s="1181"/>
    </row>
    <row r="47" spans="3:11" customFormat="1" x14ac:dyDescent="0.25">
      <c r="C47" s="1181"/>
    </row>
    <row r="48" spans="3:11" customFormat="1" x14ac:dyDescent="0.25">
      <c r="C48" s="1181"/>
    </row>
    <row r="49" spans="3:6" customFormat="1" x14ac:dyDescent="0.25">
      <c r="C49" s="1181"/>
    </row>
    <row r="50" spans="3:6" customFormat="1" x14ac:dyDescent="0.25">
      <c r="C50" s="1181"/>
    </row>
    <row r="51" spans="3:6" x14ac:dyDescent="0.25">
      <c r="C51" s="606"/>
      <c r="D51" s="248"/>
      <c r="E51"/>
      <c r="F51"/>
    </row>
    <row r="52" spans="3:6" x14ac:dyDescent="0.25">
      <c r="C52" s="606"/>
      <c r="D52" s="248"/>
      <c r="E52"/>
      <c r="F52"/>
    </row>
    <row r="53" spans="3:6" x14ac:dyDescent="0.25">
      <c r="C53" s="606"/>
      <c r="D53" s="248"/>
      <c r="E53"/>
      <c r="F53"/>
    </row>
    <row r="54" spans="3:6" x14ac:dyDescent="0.25">
      <c r="C54" s="606"/>
      <c r="D54" s="248"/>
      <c r="E54"/>
      <c r="F54"/>
    </row>
    <row r="55" spans="3:6" x14ac:dyDescent="0.25">
      <c r="C55" s="606"/>
      <c r="D55" s="248"/>
      <c r="E55"/>
      <c r="F55"/>
    </row>
    <row r="56" spans="3:6" x14ac:dyDescent="0.25">
      <c r="C56" s="606"/>
      <c r="D56" s="248"/>
      <c r="E56"/>
      <c r="F56"/>
    </row>
  </sheetData>
  <mergeCells count="26">
    <mergeCell ref="D30:E30"/>
    <mergeCell ref="G30:H30"/>
    <mergeCell ref="J30:K30"/>
    <mergeCell ref="D31:E31"/>
    <mergeCell ref="G31:H31"/>
    <mergeCell ref="J31:K31"/>
    <mergeCell ref="D28:E28"/>
    <mergeCell ref="G28:H28"/>
    <mergeCell ref="J28:K28"/>
    <mergeCell ref="D29:E29"/>
    <mergeCell ref="G29:H29"/>
    <mergeCell ref="J29:K29"/>
    <mergeCell ref="D27:E27"/>
    <mergeCell ref="G27:H27"/>
    <mergeCell ref="J27:K27"/>
    <mergeCell ref="B4:L4"/>
    <mergeCell ref="B5:L5"/>
    <mergeCell ref="B6:L6"/>
    <mergeCell ref="B7:L7"/>
    <mergeCell ref="B8:L8"/>
    <mergeCell ref="F9:G9"/>
    <mergeCell ref="E13:F13"/>
    <mergeCell ref="G13:H13"/>
    <mergeCell ref="D26:E26"/>
    <mergeCell ref="G26:H26"/>
    <mergeCell ref="J26:K26"/>
  </mergeCells>
  <pageMargins left="0.7" right="0.7" top="0.25" bottom="0.17" header="0.3" footer="0.3"/>
  <pageSetup paperSize="5"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topLeftCell="A10" workbookViewId="0">
      <selection activeCell="I36" sqref="I36"/>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14.140625" style="162" customWidth="1"/>
    <col min="5" max="5" width="17.28515625" style="162" bestFit="1" customWidth="1"/>
    <col min="6" max="6" width="16.28515625" style="162" customWidth="1"/>
    <col min="7" max="7" width="38.42578125" style="227" customWidth="1"/>
    <col min="8" max="8" width="13.7109375" style="162" customWidth="1"/>
    <col min="9" max="9" width="13.28515625" style="162" customWidth="1"/>
    <col min="10" max="10" width="14.85546875" style="162" customWidth="1"/>
    <col min="11" max="11" width="18.570312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30" x14ac:dyDescent="0.3">
      <c r="B13" s="154"/>
      <c r="C13" s="1178"/>
      <c r="D13" s="768" t="s">
        <v>270</v>
      </c>
      <c r="E13" s="2639"/>
      <c r="F13" s="2639"/>
      <c r="G13" s="2640" t="s">
        <v>384</v>
      </c>
      <c r="H13" s="2641"/>
      <c r="I13" s="777" t="s">
        <v>553</v>
      </c>
      <c r="J13" s="14"/>
      <c r="K13" s="765"/>
      <c r="L13" s="291"/>
    </row>
    <row r="14" spans="2:12" s="47" customFormat="1" ht="9.75" customHeight="1" x14ac:dyDescent="0.3">
      <c r="B14" s="154"/>
      <c r="C14" s="1178"/>
      <c r="G14" s="143"/>
      <c r="J14" s="14"/>
      <c r="K14" s="765"/>
      <c r="L14" s="291"/>
    </row>
    <row r="15" spans="2:12" s="47" customFormat="1" ht="9" customHeight="1" x14ac:dyDescent="0.3">
      <c r="B15" s="154"/>
      <c r="C15" s="1178"/>
      <c r="F15" s="14"/>
      <c r="G15" s="766"/>
      <c r="J15" s="767"/>
      <c r="K15" s="102"/>
      <c r="L15" s="291"/>
    </row>
    <row r="16" spans="2:12"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row>
    <row r="17" spans="2:14" s="47" customFormat="1" ht="22.5" customHeight="1" x14ac:dyDescent="0.25">
      <c r="B17" s="154"/>
      <c r="C17" s="1185">
        <v>1</v>
      </c>
      <c r="D17" s="1186" t="s">
        <v>508</v>
      </c>
      <c r="E17" s="1187" t="s">
        <v>528</v>
      </c>
      <c r="F17" s="1188" t="s">
        <v>548</v>
      </c>
      <c r="G17" s="1189" t="s">
        <v>529</v>
      </c>
      <c r="H17" s="1190">
        <v>1361139.26</v>
      </c>
      <c r="I17" s="1190"/>
      <c r="J17" s="1190" t="s">
        <v>274</v>
      </c>
      <c r="K17" s="1191"/>
      <c r="L17" s="291"/>
    </row>
    <row r="18" spans="2:14" s="47" customFormat="1" ht="30" x14ac:dyDescent="0.25">
      <c r="B18" s="154"/>
      <c r="C18" s="1185">
        <v>2</v>
      </c>
      <c r="D18" s="1186" t="s">
        <v>508</v>
      </c>
      <c r="E18" s="1187" t="s">
        <v>528</v>
      </c>
      <c r="F18" s="1188" t="s">
        <v>737</v>
      </c>
      <c r="G18" s="1189" t="s">
        <v>738</v>
      </c>
      <c r="H18" s="1190"/>
      <c r="I18" s="1190">
        <f>+H17</f>
        <v>1361139.26</v>
      </c>
      <c r="J18" s="1190"/>
      <c r="K18" s="1191"/>
      <c r="L18" s="291"/>
      <c r="N18" s="773"/>
    </row>
    <row r="19" spans="2:14" s="47" customFormat="1" x14ac:dyDescent="0.25">
      <c r="B19" s="154"/>
      <c r="C19" s="1185">
        <v>3</v>
      </c>
      <c r="D19" s="1186"/>
      <c r="E19" s="1187"/>
      <c r="F19" s="1188"/>
      <c r="G19" s="1189"/>
      <c r="H19" s="1190"/>
      <c r="I19" s="1190"/>
      <c r="J19" s="1190"/>
      <c r="K19" s="1191"/>
      <c r="L19" s="291"/>
    </row>
    <row r="20" spans="2:14" s="47" customFormat="1" x14ac:dyDescent="0.25">
      <c r="B20" s="154"/>
      <c r="C20" s="1185">
        <v>4</v>
      </c>
      <c r="D20" s="1186"/>
      <c r="E20" s="1187"/>
      <c r="F20" s="1188"/>
      <c r="G20" s="1189"/>
      <c r="H20" s="1190"/>
      <c r="I20" s="1190"/>
      <c r="J20" s="1190"/>
      <c r="K20" s="1191"/>
      <c r="L20" s="291"/>
    </row>
    <row r="21" spans="2:14" s="47" customFormat="1" ht="112.5" customHeight="1" x14ac:dyDescent="0.25">
      <c r="B21" s="154"/>
      <c r="C21" s="1185"/>
      <c r="D21" s="1192"/>
      <c r="E21" s="1193"/>
      <c r="F21" s="1184" t="s">
        <v>908</v>
      </c>
      <c r="G21" s="1184" t="s">
        <v>909</v>
      </c>
      <c r="H21" s="1190"/>
      <c r="I21" s="1190"/>
      <c r="J21" s="1190"/>
      <c r="K21" s="1191"/>
      <c r="L21" s="291"/>
    </row>
    <row r="22" spans="2:14" s="47" customFormat="1" ht="6.75" customHeight="1" x14ac:dyDescent="0.25">
      <c r="B22" s="154"/>
      <c r="C22" s="1179"/>
      <c r="D22" s="367"/>
      <c r="E22" s="368"/>
      <c r="F22" s="771"/>
      <c r="G22" s="772"/>
      <c r="H22" s="774"/>
      <c r="I22" s="774"/>
      <c r="J22" s="775"/>
      <c r="K22" s="776"/>
      <c r="L22" s="291"/>
    </row>
    <row r="23" spans="2:14" s="47" customFormat="1" x14ac:dyDescent="0.25">
      <c r="B23" s="154"/>
      <c r="C23" s="1343"/>
      <c r="D23" s="1344"/>
      <c r="E23" s="1344"/>
      <c r="F23" s="1344"/>
      <c r="G23" s="1394" t="s">
        <v>58</v>
      </c>
      <c r="H23" s="1395">
        <f>SUM(H17:H20)</f>
        <v>1361139.26</v>
      </c>
      <c r="I23" s="1395">
        <f>SUM(I17:I20)</f>
        <v>1361139.26</v>
      </c>
      <c r="J23" s="1183"/>
      <c r="K23" s="1345"/>
      <c r="L23" s="291"/>
    </row>
    <row r="24" spans="2:14" s="47" customFormat="1" x14ac:dyDescent="0.25">
      <c r="B24" s="154"/>
      <c r="C24" s="1180"/>
      <c r="D24" s="49"/>
      <c r="E24" s="49"/>
      <c r="F24" s="49"/>
      <c r="G24" s="143"/>
      <c r="H24" s="117"/>
      <c r="I24" s="117"/>
      <c r="J24" s="117"/>
      <c r="K24" s="369" t="s">
        <v>188</v>
      </c>
      <c r="L24" s="291"/>
    </row>
    <row r="25" spans="2:14" s="47" customFormat="1" ht="8.25" customHeight="1" x14ac:dyDescent="0.2">
      <c r="B25" s="154"/>
      <c r="C25" s="570"/>
      <c r="D25" s="44"/>
      <c r="E25" s="44"/>
      <c r="F25" s="44"/>
      <c r="G25" s="101"/>
      <c r="H25" s="44"/>
      <c r="I25" s="44"/>
      <c r="J25" s="44"/>
      <c r="K25" s="101"/>
      <c r="L25" s="291"/>
    </row>
    <row r="26" spans="2:14" s="47" customFormat="1" ht="15" customHeight="1" x14ac:dyDescent="0.25">
      <c r="B26" s="154"/>
      <c r="C26" s="570"/>
      <c r="D26" s="2554" t="s">
        <v>506</v>
      </c>
      <c r="E26" s="2554"/>
      <c r="F26" s="51"/>
      <c r="G26" s="2623" t="s">
        <v>510</v>
      </c>
      <c r="H26" s="2623"/>
      <c r="I26" s="573"/>
      <c r="J26" s="2554" t="s">
        <v>501</v>
      </c>
      <c r="K26" s="2554"/>
      <c r="L26" s="291"/>
    </row>
    <row r="27" spans="2:14" s="47" customFormat="1" ht="15" customHeight="1" x14ac:dyDescent="0.25">
      <c r="B27" s="154"/>
      <c r="C27" s="570"/>
      <c r="D27" s="2556" t="str">
        <f>'Datos Generales'!C16</f>
        <v>Preparado por</v>
      </c>
      <c r="E27" s="2556"/>
      <c r="F27" s="51"/>
      <c r="G27" s="2622" t="str">
        <f>'Datos Generales'!D16</f>
        <v>Revisado por</v>
      </c>
      <c r="H27" s="2622"/>
      <c r="I27" s="292"/>
      <c r="J27" s="2555" t="str">
        <f>'Datos Generales'!E16</f>
        <v>Autorizado por</v>
      </c>
      <c r="K27" s="2555"/>
      <c r="L27" s="291"/>
    </row>
    <row r="28" spans="2:14" s="47" customFormat="1" ht="24" customHeight="1" x14ac:dyDescent="0.25">
      <c r="B28" s="154"/>
      <c r="C28" s="570"/>
      <c r="D28" s="2554" t="s">
        <v>496</v>
      </c>
      <c r="E28" s="2554"/>
      <c r="F28" s="51"/>
      <c r="G28" s="2623" t="s">
        <v>488</v>
      </c>
      <c r="H28" s="2623"/>
      <c r="I28" s="573"/>
      <c r="J28" s="2554" t="s">
        <v>914</v>
      </c>
      <c r="K28" s="2554"/>
      <c r="L28" s="291"/>
    </row>
    <row r="29" spans="2:14" s="47" customFormat="1" ht="15" customHeight="1" x14ac:dyDescent="0.25">
      <c r="B29" s="154"/>
      <c r="C29" s="570"/>
      <c r="D29" s="2556" t="str">
        <f>'Datos Generales'!C17</f>
        <v>Puesto que ocupa</v>
      </c>
      <c r="E29" s="2556"/>
      <c r="F29" s="51"/>
      <c r="G29" s="2622" t="str">
        <f>'Datos Generales'!D17</f>
        <v>Puesto que ocupa</v>
      </c>
      <c r="H29" s="2622"/>
      <c r="J29" s="2555" t="str">
        <f>'Datos Generales'!E17</f>
        <v>Puesto que ocupa</v>
      </c>
      <c r="K29" s="2555"/>
      <c r="L29" s="291"/>
    </row>
    <row r="30" spans="2:14" s="47" customFormat="1" ht="21" customHeight="1" x14ac:dyDescent="0.25">
      <c r="B30" s="154"/>
      <c r="C30" s="570"/>
      <c r="D30" s="2621">
        <v>45301</v>
      </c>
      <c r="E30" s="2621"/>
      <c r="F30" s="51"/>
      <c r="G30" s="2621">
        <v>45301</v>
      </c>
      <c r="H30" s="2621"/>
      <c r="I30" s="406"/>
      <c r="J30" s="2621">
        <v>45303</v>
      </c>
      <c r="K30" s="2621"/>
      <c r="L30" s="291"/>
    </row>
    <row r="31" spans="2:14" s="47" customFormat="1" ht="15" customHeight="1" x14ac:dyDescent="0.25">
      <c r="B31" s="154"/>
      <c r="C31" s="570"/>
      <c r="D31" s="2556" t="s">
        <v>287</v>
      </c>
      <c r="E31" s="2556"/>
      <c r="F31" s="51"/>
      <c r="G31" s="2622" t="s">
        <v>288</v>
      </c>
      <c r="H31" s="2622"/>
      <c r="J31" s="2555" t="s">
        <v>300</v>
      </c>
      <c r="K31" s="2555"/>
      <c r="L31" s="291"/>
    </row>
    <row r="32" spans="2:14" ht="2.25" customHeight="1" x14ac:dyDescent="0.25">
      <c r="B32" s="173"/>
      <c r="C32" s="614"/>
      <c r="D32" s="370"/>
      <c r="E32" s="41"/>
      <c r="F32" s="370"/>
      <c r="G32" s="371"/>
      <c r="H32" s="370"/>
      <c r="I32" s="370"/>
      <c r="J32" s="370"/>
      <c r="K32" s="371"/>
      <c r="L32" s="175"/>
    </row>
    <row r="33" spans="3:11" x14ac:dyDescent="0.25">
      <c r="C33" s="2"/>
      <c r="D33" s="47"/>
      <c r="E33" s="47"/>
      <c r="F33" s="47"/>
      <c r="G33" s="59"/>
      <c r="H33" s="47"/>
      <c r="I33" s="47"/>
      <c r="J33" s="47"/>
      <c r="K33" s="59"/>
    </row>
    <row r="36" spans="3:11" customFormat="1" x14ac:dyDescent="0.25">
      <c r="C36" s="1181"/>
    </row>
    <row r="37" spans="3:11" customFormat="1" x14ac:dyDescent="0.25">
      <c r="C37" s="1181"/>
    </row>
    <row r="38" spans="3:11" customFormat="1" x14ac:dyDescent="0.25">
      <c r="C38" s="1181"/>
    </row>
    <row r="39" spans="3:11" customFormat="1" x14ac:dyDescent="0.25">
      <c r="C39" s="1181"/>
    </row>
    <row r="40" spans="3:11" customFormat="1" x14ac:dyDescent="0.25">
      <c r="C40" s="1181"/>
    </row>
    <row r="41" spans="3:11" customFormat="1" x14ac:dyDescent="0.25">
      <c r="C41" s="1181"/>
    </row>
    <row r="42" spans="3:11" customFormat="1" x14ac:dyDescent="0.25">
      <c r="C42" s="1181"/>
    </row>
    <row r="43" spans="3:11" customFormat="1" x14ac:dyDescent="0.25">
      <c r="C43" s="1181"/>
    </row>
    <row r="44" spans="3:11" customFormat="1" x14ac:dyDescent="0.25">
      <c r="C44" s="1181"/>
    </row>
    <row r="45" spans="3:11" customFormat="1" x14ac:dyDescent="0.25">
      <c r="C45" s="1181"/>
    </row>
    <row r="46" spans="3:11" customFormat="1" x14ac:dyDescent="0.25">
      <c r="C46" s="1181"/>
    </row>
    <row r="47" spans="3:11" customFormat="1" x14ac:dyDescent="0.25">
      <c r="C47" s="1181"/>
    </row>
    <row r="48" spans="3:11" customFormat="1" x14ac:dyDescent="0.25">
      <c r="C48" s="1181"/>
    </row>
    <row r="49" spans="3:6" customFormat="1" x14ac:dyDescent="0.25">
      <c r="C49" s="1181"/>
    </row>
    <row r="50" spans="3:6" customFormat="1" x14ac:dyDescent="0.25">
      <c r="C50" s="1181"/>
    </row>
    <row r="51" spans="3:6" x14ac:dyDescent="0.25">
      <c r="C51" s="606"/>
      <c r="D51" s="248"/>
      <c r="E51"/>
      <c r="F51"/>
    </row>
    <row r="52" spans="3:6" x14ac:dyDescent="0.25">
      <c r="C52" s="606"/>
      <c r="D52" s="248"/>
      <c r="E52"/>
      <c r="F52"/>
    </row>
    <row r="53" spans="3:6" x14ac:dyDescent="0.25">
      <c r="C53" s="606"/>
      <c r="D53" s="248"/>
      <c r="E53"/>
      <c r="F53"/>
    </row>
    <row r="54" spans="3:6" x14ac:dyDescent="0.25">
      <c r="C54" s="606"/>
      <c r="D54" s="248"/>
      <c r="E54"/>
      <c r="F54"/>
    </row>
    <row r="55" spans="3:6" x14ac:dyDescent="0.25">
      <c r="C55" s="606"/>
      <c r="D55" s="248"/>
      <c r="E55"/>
      <c r="F55"/>
    </row>
    <row r="56" spans="3:6" x14ac:dyDescent="0.25">
      <c r="C56" s="606"/>
      <c r="D56" s="248"/>
      <c r="E56"/>
      <c r="F56"/>
    </row>
  </sheetData>
  <mergeCells count="26">
    <mergeCell ref="D27:E27"/>
    <mergeCell ref="G27:H27"/>
    <mergeCell ref="J27:K27"/>
    <mergeCell ref="B4:L4"/>
    <mergeCell ref="B5:L5"/>
    <mergeCell ref="B6:L6"/>
    <mergeCell ref="B7:L7"/>
    <mergeCell ref="B8:L8"/>
    <mergeCell ref="F9:G9"/>
    <mergeCell ref="E13:F13"/>
    <mergeCell ref="G13:H13"/>
    <mergeCell ref="D26:E26"/>
    <mergeCell ref="G26:H26"/>
    <mergeCell ref="J26:K26"/>
    <mergeCell ref="D28:E28"/>
    <mergeCell ref="G28:H28"/>
    <mergeCell ref="J28:K28"/>
    <mergeCell ref="D29:E29"/>
    <mergeCell ref="G29:H29"/>
    <mergeCell ref="J29:K29"/>
    <mergeCell ref="D30:E30"/>
    <mergeCell ref="G30:H30"/>
    <mergeCell ref="J30:K30"/>
    <mergeCell ref="D31:E31"/>
    <mergeCell ref="G31:H31"/>
    <mergeCell ref="J31:K31"/>
  </mergeCells>
  <pageMargins left="0.7" right="0.7" top="0.16" bottom="0.37" header="0.3" footer="0.3"/>
  <pageSetup paperSize="5"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topLeftCell="A13" workbookViewId="0">
      <selection activeCell="D30" sqref="D30:K30"/>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14.140625" style="162" customWidth="1"/>
    <col min="5" max="5" width="17.28515625" style="162" bestFit="1" customWidth="1"/>
    <col min="6" max="6" width="16.28515625" style="162" customWidth="1"/>
    <col min="7" max="7" width="34.42578125" style="227" customWidth="1"/>
    <col min="8" max="8" width="13.7109375" style="162" customWidth="1"/>
    <col min="9" max="9" width="13.28515625" style="162" customWidth="1"/>
    <col min="10" max="10" width="14.85546875" style="162" customWidth="1"/>
    <col min="11" max="11" width="18.570312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30" x14ac:dyDescent="0.3">
      <c r="B13" s="154"/>
      <c r="C13" s="1178"/>
      <c r="D13" s="768" t="s">
        <v>270</v>
      </c>
      <c r="E13" s="2639"/>
      <c r="F13" s="2639"/>
      <c r="G13" s="2640" t="s">
        <v>384</v>
      </c>
      <c r="H13" s="2641"/>
      <c r="I13" s="777" t="s">
        <v>553</v>
      </c>
      <c r="J13" s="14"/>
      <c r="K13" s="765"/>
      <c r="L13" s="291"/>
    </row>
    <row r="14" spans="2:12" s="47" customFormat="1" ht="9.75" customHeight="1" x14ac:dyDescent="0.3">
      <c r="B14" s="154"/>
      <c r="C14" s="1178"/>
      <c r="G14" s="143"/>
      <c r="J14" s="14"/>
      <c r="K14" s="765"/>
      <c r="L14" s="291"/>
    </row>
    <row r="15" spans="2:12" s="47" customFormat="1" ht="9" customHeight="1" x14ac:dyDescent="0.3">
      <c r="B15" s="154"/>
      <c r="C15" s="1178"/>
      <c r="F15" s="14"/>
      <c r="G15" s="766"/>
      <c r="J15" s="767"/>
      <c r="K15" s="102"/>
      <c r="L15" s="291"/>
    </row>
    <row r="16" spans="2:12"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row>
    <row r="17" spans="2:14" s="47" customFormat="1" ht="30" x14ac:dyDescent="0.25">
      <c r="B17" s="154"/>
      <c r="C17" s="1185">
        <v>1</v>
      </c>
      <c r="D17" s="1186" t="s">
        <v>508</v>
      </c>
      <c r="E17" s="1187" t="s">
        <v>528</v>
      </c>
      <c r="F17" s="1188" t="s">
        <v>548</v>
      </c>
      <c r="G17" s="1189" t="s">
        <v>529</v>
      </c>
      <c r="H17" s="1190">
        <v>9586722.1699999999</v>
      </c>
      <c r="I17" s="1190"/>
      <c r="J17" s="1190" t="s">
        <v>274</v>
      </c>
      <c r="K17" s="1191"/>
      <c r="L17" s="291"/>
    </row>
    <row r="18" spans="2:14" s="47" customFormat="1" ht="30" x14ac:dyDescent="0.25">
      <c r="B18" s="154"/>
      <c r="C18" s="1185">
        <v>2</v>
      </c>
      <c r="D18" s="1186" t="s">
        <v>508</v>
      </c>
      <c r="E18" s="1187" t="s">
        <v>528</v>
      </c>
      <c r="F18" s="1188" t="s">
        <v>737</v>
      </c>
      <c r="G18" s="1189" t="s">
        <v>738</v>
      </c>
      <c r="H18" s="1190"/>
      <c r="I18" s="1190">
        <f>+H17</f>
        <v>9586722.1699999999</v>
      </c>
      <c r="J18" s="1190"/>
      <c r="K18" s="1191"/>
      <c r="L18" s="291"/>
      <c r="N18" s="773"/>
    </row>
    <row r="19" spans="2:14" s="47" customFormat="1" x14ac:dyDescent="0.25">
      <c r="B19" s="154"/>
      <c r="C19" s="1185">
        <v>3</v>
      </c>
      <c r="D19" s="1186"/>
      <c r="E19" s="1187"/>
      <c r="F19" s="1188"/>
      <c r="G19" s="1189"/>
      <c r="H19" s="1190"/>
      <c r="I19" s="1190"/>
      <c r="J19" s="1190"/>
      <c r="K19" s="1191"/>
      <c r="L19" s="291"/>
    </row>
    <row r="20" spans="2:14" s="47" customFormat="1" x14ac:dyDescent="0.25">
      <c r="B20" s="154"/>
      <c r="C20" s="1185">
        <v>4</v>
      </c>
      <c r="D20" s="1186"/>
      <c r="E20" s="1187"/>
      <c r="F20" s="1188"/>
      <c r="G20" s="1189"/>
      <c r="H20" s="1190"/>
      <c r="I20" s="1190"/>
      <c r="J20" s="1190"/>
      <c r="K20" s="1191"/>
      <c r="L20" s="291"/>
    </row>
    <row r="21" spans="2:14" s="47" customFormat="1" ht="116.25" customHeight="1" x14ac:dyDescent="0.25">
      <c r="B21" s="154"/>
      <c r="C21" s="1185"/>
      <c r="D21" s="1192"/>
      <c r="E21" s="1193"/>
      <c r="F21" s="1184" t="s">
        <v>911</v>
      </c>
      <c r="G21" s="1184" t="s">
        <v>910</v>
      </c>
      <c r="H21" s="1190"/>
      <c r="I21" s="1190"/>
      <c r="J21" s="1190"/>
      <c r="K21" s="1191"/>
      <c r="L21" s="291"/>
    </row>
    <row r="22" spans="2:14" s="47" customFormat="1" ht="6.75" customHeight="1" x14ac:dyDescent="0.25">
      <c r="B22" s="154"/>
      <c r="C22" s="1179"/>
      <c r="D22" s="367"/>
      <c r="E22" s="368"/>
      <c r="F22" s="771"/>
      <c r="G22" s="772"/>
      <c r="H22" s="774"/>
      <c r="I22" s="774"/>
      <c r="J22" s="775"/>
      <c r="K22" s="776"/>
      <c r="L22" s="291"/>
    </row>
    <row r="23" spans="2:14" s="47" customFormat="1" x14ac:dyDescent="0.25">
      <c r="B23" s="154"/>
      <c r="C23" s="1343"/>
      <c r="D23" s="1344"/>
      <c r="E23" s="1344"/>
      <c r="F23" s="1344"/>
      <c r="G23" s="1394" t="s">
        <v>58</v>
      </c>
      <c r="H23" s="1395">
        <f>SUM(H17:H20)</f>
        <v>9586722.1699999999</v>
      </c>
      <c r="I23" s="1395">
        <f>SUM(I17:I20)</f>
        <v>9586722.1699999999</v>
      </c>
      <c r="J23" s="1183"/>
      <c r="K23" s="1345"/>
      <c r="L23" s="291"/>
    </row>
    <row r="24" spans="2:14" s="47" customFormat="1" x14ac:dyDescent="0.25">
      <c r="B24" s="154"/>
      <c r="C24" s="1180"/>
      <c r="D24" s="49"/>
      <c r="E24" s="49"/>
      <c r="F24" s="49"/>
      <c r="G24" s="143"/>
      <c r="H24" s="117"/>
      <c r="I24" s="117"/>
      <c r="J24" s="117"/>
      <c r="K24" s="369" t="s">
        <v>188</v>
      </c>
      <c r="L24" s="291"/>
    </row>
    <row r="25" spans="2:14" s="47" customFormat="1" ht="12.75" x14ac:dyDescent="0.2">
      <c r="B25" s="154"/>
      <c r="C25" s="570"/>
      <c r="D25" s="44"/>
      <c r="E25" s="44"/>
      <c r="F25" s="44"/>
      <c r="G25" s="101"/>
      <c r="H25" s="44"/>
      <c r="I25" s="44"/>
      <c r="J25" s="44"/>
      <c r="K25" s="101"/>
      <c r="L25" s="291"/>
    </row>
    <row r="26" spans="2:14" s="47" customFormat="1" ht="15" customHeight="1" x14ac:dyDescent="0.25">
      <c r="B26" s="154"/>
      <c r="C26" s="570"/>
      <c r="D26" s="2554" t="s">
        <v>506</v>
      </c>
      <c r="E26" s="2554"/>
      <c r="F26" s="51"/>
      <c r="G26" s="2623" t="s">
        <v>510</v>
      </c>
      <c r="H26" s="2623"/>
      <c r="I26" s="573"/>
      <c r="J26" s="2554" t="s">
        <v>501</v>
      </c>
      <c r="K26" s="2554"/>
      <c r="L26" s="291"/>
    </row>
    <row r="27" spans="2:14" s="47" customFormat="1" ht="15" customHeight="1" x14ac:dyDescent="0.25">
      <c r="B27" s="154"/>
      <c r="C27" s="570"/>
      <c r="D27" s="2556" t="str">
        <f>'Datos Generales'!C16</f>
        <v>Preparado por</v>
      </c>
      <c r="E27" s="2556"/>
      <c r="F27" s="51"/>
      <c r="G27" s="2622" t="str">
        <f>'Datos Generales'!D16</f>
        <v>Revisado por</v>
      </c>
      <c r="H27" s="2622"/>
      <c r="I27" s="292"/>
      <c r="J27" s="2555" t="str">
        <f>'Datos Generales'!E16</f>
        <v>Autorizado por</v>
      </c>
      <c r="K27" s="2555"/>
      <c r="L27" s="291"/>
    </row>
    <row r="28" spans="2:14" s="47" customFormat="1" ht="18.75" customHeight="1" x14ac:dyDescent="0.25">
      <c r="B28" s="154"/>
      <c r="C28" s="570"/>
      <c r="D28" s="2554" t="s">
        <v>496</v>
      </c>
      <c r="E28" s="2554"/>
      <c r="F28" s="51"/>
      <c r="G28" s="2623" t="s">
        <v>488</v>
      </c>
      <c r="H28" s="2623"/>
      <c r="I28" s="573"/>
      <c r="J28" s="2554" t="s">
        <v>914</v>
      </c>
      <c r="K28" s="2554"/>
      <c r="L28" s="291"/>
    </row>
    <row r="29" spans="2:14" s="47" customFormat="1" ht="15" customHeight="1" x14ac:dyDescent="0.25">
      <c r="B29" s="154"/>
      <c r="C29" s="570"/>
      <c r="D29" s="2556" t="str">
        <f>'Datos Generales'!C17</f>
        <v>Puesto que ocupa</v>
      </c>
      <c r="E29" s="2556"/>
      <c r="F29" s="51"/>
      <c r="G29" s="2622" t="str">
        <f>'Datos Generales'!D17</f>
        <v>Puesto que ocupa</v>
      </c>
      <c r="H29" s="2622"/>
      <c r="J29" s="2555" t="str">
        <f>'Datos Generales'!E17</f>
        <v>Puesto que ocupa</v>
      </c>
      <c r="K29" s="2555"/>
      <c r="L29" s="291"/>
    </row>
    <row r="30" spans="2:14" s="47" customFormat="1" ht="21" customHeight="1" x14ac:dyDescent="0.25">
      <c r="B30" s="154"/>
      <c r="C30" s="570"/>
      <c r="D30" s="2621">
        <v>45301</v>
      </c>
      <c r="E30" s="2621"/>
      <c r="F30" s="51"/>
      <c r="G30" s="2621">
        <v>45301</v>
      </c>
      <c r="H30" s="2621"/>
      <c r="I30" s="406"/>
      <c r="J30" s="2621">
        <v>45303</v>
      </c>
      <c r="K30" s="2621"/>
      <c r="L30" s="291"/>
    </row>
    <row r="31" spans="2:14" s="47" customFormat="1" ht="13.5" customHeight="1" x14ac:dyDescent="0.25">
      <c r="B31" s="154"/>
      <c r="C31" s="570"/>
      <c r="D31" s="2556" t="s">
        <v>287</v>
      </c>
      <c r="E31" s="2556"/>
      <c r="F31" s="51"/>
      <c r="G31" s="2622" t="s">
        <v>288</v>
      </c>
      <c r="H31" s="2622"/>
      <c r="J31" s="2555" t="s">
        <v>300</v>
      </c>
      <c r="K31" s="2555"/>
      <c r="L31" s="291"/>
    </row>
    <row r="32" spans="2:14" hidden="1" x14ac:dyDescent="0.25">
      <c r="B32" s="173"/>
      <c r="C32" s="614"/>
      <c r="D32" s="370"/>
      <c r="E32" s="41"/>
      <c r="F32" s="370"/>
      <c r="G32" s="371"/>
      <c r="H32" s="370"/>
      <c r="I32" s="370"/>
      <c r="J32" s="370"/>
      <c r="K32" s="371"/>
      <c r="L32" s="175"/>
    </row>
    <row r="33" spans="3:11" x14ac:dyDescent="0.25">
      <c r="C33" s="2"/>
      <c r="D33" s="47"/>
      <c r="E33" s="47"/>
      <c r="F33" s="47"/>
      <c r="G33" s="59"/>
      <c r="H33" s="47"/>
      <c r="I33" s="47"/>
      <c r="J33" s="47"/>
      <c r="K33" s="59"/>
    </row>
    <row r="36" spans="3:11" customFormat="1" x14ac:dyDescent="0.25">
      <c r="C36" s="1181"/>
    </row>
    <row r="37" spans="3:11" customFormat="1" x14ac:dyDescent="0.25">
      <c r="C37" s="1181"/>
    </row>
    <row r="38" spans="3:11" customFormat="1" x14ac:dyDescent="0.25">
      <c r="C38" s="1181"/>
    </row>
    <row r="39" spans="3:11" customFormat="1" x14ac:dyDescent="0.25">
      <c r="C39" s="1181"/>
    </row>
    <row r="40" spans="3:11" customFormat="1" x14ac:dyDescent="0.25">
      <c r="C40" s="1181"/>
    </row>
    <row r="41" spans="3:11" customFormat="1" x14ac:dyDescent="0.25">
      <c r="C41" s="1181"/>
    </row>
    <row r="42" spans="3:11" customFormat="1" x14ac:dyDescent="0.25">
      <c r="C42" s="1181"/>
    </row>
    <row r="43" spans="3:11" customFormat="1" x14ac:dyDescent="0.25">
      <c r="C43" s="1181"/>
    </row>
    <row r="44" spans="3:11" customFormat="1" x14ac:dyDescent="0.25">
      <c r="C44" s="1181"/>
    </row>
    <row r="45" spans="3:11" customFormat="1" x14ac:dyDescent="0.25">
      <c r="C45" s="1181"/>
    </row>
    <row r="46" spans="3:11" customFormat="1" x14ac:dyDescent="0.25">
      <c r="C46" s="1181"/>
    </row>
    <row r="47" spans="3:11" customFormat="1" x14ac:dyDescent="0.25">
      <c r="C47" s="1181"/>
    </row>
    <row r="48" spans="3:11" customFormat="1" x14ac:dyDescent="0.25">
      <c r="C48" s="1181"/>
    </row>
    <row r="49" spans="3:6" customFormat="1" x14ac:dyDescent="0.25">
      <c r="C49" s="1181"/>
    </row>
    <row r="50" spans="3:6" customFormat="1" x14ac:dyDescent="0.25">
      <c r="C50" s="1181"/>
    </row>
    <row r="51" spans="3:6" x14ac:dyDescent="0.25">
      <c r="C51" s="606"/>
      <c r="D51" s="248"/>
      <c r="E51"/>
      <c r="F51"/>
    </row>
    <row r="52" spans="3:6" x14ac:dyDescent="0.25">
      <c r="C52" s="606"/>
      <c r="D52" s="248"/>
      <c r="E52"/>
      <c r="F52"/>
    </row>
    <row r="53" spans="3:6" x14ac:dyDescent="0.25">
      <c r="C53" s="606"/>
      <c r="D53" s="248"/>
      <c r="E53"/>
      <c r="F53"/>
    </row>
    <row r="54" spans="3:6" x14ac:dyDescent="0.25">
      <c r="C54" s="606"/>
      <c r="D54" s="248"/>
      <c r="E54"/>
      <c r="F54"/>
    </row>
    <row r="55" spans="3:6" x14ac:dyDescent="0.25">
      <c r="C55" s="606"/>
      <c r="D55" s="248"/>
      <c r="E55"/>
      <c r="F55"/>
    </row>
    <row r="56" spans="3:6" x14ac:dyDescent="0.25">
      <c r="C56" s="606"/>
      <c r="D56" s="248"/>
      <c r="E56"/>
      <c r="F56"/>
    </row>
  </sheetData>
  <mergeCells count="26">
    <mergeCell ref="D27:E27"/>
    <mergeCell ref="G27:H27"/>
    <mergeCell ref="J27:K27"/>
    <mergeCell ref="B4:L4"/>
    <mergeCell ref="B5:L5"/>
    <mergeCell ref="B6:L6"/>
    <mergeCell ref="B7:L7"/>
    <mergeCell ref="B8:L8"/>
    <mergeCell ref="F9:G9"/>
    <mergeCell ref="E13:F13"/>
    <mergeCell ref="G13:H13"/>
    <mergeCell ref="D26:E26"/>
    <mergeCell ref="G26:H26"/>
    <mergeCell ref="J26:K26"/>
    <mergeCell ref="D28:E28"/>
    <mergeCell ref="G28:H28"/>
    <mergeCell ref="J28:K28"/>
    <mergeCell ref="D29:E29"/>
    <mergeCell ref="G29:H29"/>
    <mergeCell ref="J29:K29"/>
    <mergeCell ref="D30:E30"/>
    <mergeCell ref="G30:H30"/>
    <mergeCell ref="J30:K30"/>
    <mergeCell ref="D31:E31"/>
    <mergeCell ref="G31:H31"/>
    <mergeCell ref="J31:K31"/>
  </mergeCells>
  <pageMargins left="0.7" right="0.7" top="0.18" bottom="0.16" header="0.2" footer="0.23"/>
  <pageSetup paperSize="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topLeftCell="A7" workbookViewId="0">
      <selection activeCell="I32" sqref="I32"/>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15.7109375" style="162" customWidth="1"/>
    <col min="5" max="5" width="17.28515625" style="162" bestFit="1" customWidth="1"/>
    <col min="6" max="6" width="17.7109375" style="162" customWidth="1"/>
    <col min="7" max="7" width="34.42578125" style="227" customWidth="1"/>
    <col min="8" max="8" width="16.140625" style="162" customWidth="1"/>
    <col min="9" max="9" width="15.5703125" style="162" customWidth="1"/>
    <col min="10" max="10" width="16" style="162" customWidth="1"/>
    <col min="11" max="11" width="26" style="227" customWidth="1"/>
    <col min="12" max="12" width="2.7109375" style="162" customWidth="1"/>
    <col min="13" max="16384" width="17.28515625" style="162"/>
  </cols>
  <sheetData>
    <row r="2" spans="2:13" x14ac:dyDescent="0.25">
      <c r="B2" s="361"/>
      <c r="C2" s="812"/>
      <c r="D2" s="337"/>
      <c r="E2" s="337"/>
      <c r="F2" s="337"/>
      <c r="G2" s="362"/>
      <c r="H2" s="337"/>
      <c r="I2" s="337"/>
      <c r="J2" s="337"/>
      <c r="K2" s="362"/>
      <c r="L2" s="363"/>
    </row>
    <row r="3" spans="2:13" s="47" customFormat="1" ht="12.75" x14ac:dyDescent="0.2">
      <c r="B3" s="154"/>
      <c r="C3" s="570"/>
      <c r="D3" s="44"/>
      <c r="E3" s="44"/>
      <c r="F3" s="321"/>
      <c r="G3" s="364"/>
      <c r="H3" s="44"/>
      <c r="I3" s="44"/>
      <c r="J3" s="44"/>
      <c r="K3" s="101"/>
      <c r="L3" s="291"/>
    </row>
    <row r="4" spans="2:13" s="47" customFormat="1" ht="18.75" x14ac:dyDescent="0.3">
      <c r="B4" s="2624"/>
      <c r="C4" s="2625"/>
      <c r="D4" s="2625"/>
      <c r="E4" s="2625"/>
      <c r="F4" s="2625"/>
      <c r="G4" s="2625"/>
      <c r="H4" s="2625"/>
      <c r="I4" s="2625"/>
      <c r="J4" s="2625"/>
      <c r="K4" s="2625"/>
      <c r="L4" s="2626"/>
    </row>
    <row r="5" spans="2:13" s="47" customFormat="1" ht="18.75" x14ac:dyDescent="0.3">
      <c r="B5" s="2627" t="s">
        <v>27</v>
      </c>
      <c r="C5" s="2494"/>
      <c r="D5" s="2494"/>
      <c r="E5" s="2494"/>
      <c r="F5" s="2494"/>
      <c r="G5" s="2494"/>
      <c r="H5" s="2494"/>
      <c r="I5" s="2494"/>
      <c r="J5" s="2494"/>
      <c r="K5" s="2494"/>
      <c r="L5" s="2628"/>
    </row>
    <row r="6" spans="2:13" s="47" customFormat="1" ht="15.75" x14ac:dyDescent="0.25">
      <c r="B6" s="2629" t="s">
        <v>383</v>
      </c>
      <c r="C6" s="2630"/>
      <c r="D6" s="2630"/>
      <c r="E6" s="2630"/>
      <c r="F6" s="2630"/>
      <c r="G6" s="2630"/>
      <c r="H6" s="2630"/>
      <c r="I6" s="2630"/>
      <c r="J6" s="2630"/>
      <c r="K6" s="2630"/>
      <c r="L6" s="2631"/>
    </row>
    <row r="7" spans="2:13" s="47" customFormat="1" ht="15.75" x14ac:dyDescent="0.25">
      <c r="B7" s="2632" t="s">
        <v>157</v>
      </c>
      <c r="C7" s="2633"/>
      <c r="D7" s="2633"/>
      <c r="E7" s="2633"/>
      <c r="F7" s="2633"/>
      <c r="G7" s="2633"/>
      <c r="H7" s="2633"/>
      <c r="I7" s="2633"/>
      <c r="J7" s="2633"/>
      <c r="K7" s="2633"/>
      <c r="L7" s="2634"/>
    </row>
    <row r="8" spans="2:13" s="47" customFormat="1" ht="15.75" x14ac:dyDescent="0.25">
      <c r="B8" s="2635"/>
      <c r="C8" s="2636"/>
      <c r="D8" s="2636"/>
      <c r="E8" s="2636"/>
      <c r="F8" s="2636"/>
      <c r="G8" s="2636"/>
      <c r="H8" s="2636"/>
      <c r="I8" s="2636"/>
      <c r="J8" s="2636"/>
      <c r="K8" s="2636"/>
      <c r="L8" s="2637"/>
    </row>
    <row r="9" spans="2:13"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3" s="47" customFormat="1" ht="4.5" customHeight="1" x14ac:dyDescent="0.3">
      <c r="B10" s="154"/>
      <c r="C10" s="1178"/>
      <c r="D10" s="31"/>
      <c r="E10" s="49"/>
      <c r="F10" s="769"/>
      <c r="G10" s="769"/>
      <c r="H10" s="49"/>
      <c r="I10" s="770"/>
      <c r="J10" s="206"/>
      <c r="K10" s="764"/>
      <c r="L10" s="291"/>
    </row>
    <row r="11" spans="2:13"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c r="M11" s="47" t="s">
        <v>2061</v>
      </c>
    </row>
    <row r="12" spans="2:13" s="47" customFormat="1" ht="4.5" customHeight="1" x14ac:dyDescent="0.3">
      <c r="B12" s="154"/>
      <c r="C12" s="1178"/>
      <c r="D12" s="31"/>
      <c r="E12" s="31"/>
      <c r="F12" s="31"/>
      <c r="G12" s="143"/>
      <c r="H12" s="31"/>
      <c r="I12" s="31"/>
      <c r="J12" s="14"/>
      <c r="K12" s="765"/>
      <c r="L12" s="291"/>
    </row>
    <row r="13" spans="2:13" s="47" customFormat="1" ht="30" x14ac:dyDescent="0.3">
      <c r="B13" s="154"/>
      <c r="C13" s="1178"/>
      <c r="D13" s="768" t="s">
        <v>270</v>
      </c>
      <c r="E13" s="2639"/>
      <c r="F13" s="2639"/>
      <c r="G13" s="2640" t="s">
        <v>384</v>
      </c>
      <c r="H13" s="2641"/>
      <c r="I13" s="777" t="s">
        <v>553</v>
      </c>
      <c r="J13" s="14"/>
      <c r="K13" s="765"/>
      <c r="L13" s="291"/>
    </row>
    <row r="14" spans="2:13" s="47" customFormat="1" ht="9.75" customHeight="1" x14ac:dyDescent="0.3">
      <c r="B14" s="154"/>
      <c r="C14" s="1178"/>
      <c r="G14" s="143"/>
      <c r="J14" s="14"/>
      <c r="K14" s="765"/>
      <c r="L14" s="291"/>
    </row>
    <row r="15" spans="2:13" s="47" customFormat="1" ht="9" customHeight="1" x14ac:dyDescent="0.3">
      <c r="B15" s="154"/>
      <c r="C15" s="1178"/>
      <c r="F15" s="14"/>
      <c r="G15" s="766"/>
      <c r="J15" s="767"/>
      <c r="K15" s="102"/>
      <c r="L15" s="291"/>
    </row>
    <row r="16" spans="2:13"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c r="M16" s="360" t="s">
        <v>2062</v>
      </c>
    </row>
    <row r="17" spans="2:14" s="47" customFormat="1" ht="19.5" customHeight="1" x14ac:dyDescent="0.25">
      <c r="B17" s="154"/>
      <c r="C17" s="1185">
        <v>1</v>
      </c>
      <c r="D17" s="1186" t="s">
        <v>508</v>
      </c>
      <c r="E17" s="1187"/>
      <c r="F17" s="1188" t="s">
        <v>2059</v>
      </c>
      <c r="G17" s="1189" t="s">
        <v>419</v>
      </c>
      <c r="H17" s="1190">
        <v>200000</v>
      </c>
      <c r="I17" s="1190"/>
      <c r="J17" s="1190" t="s">
        <v>509</v>
      </c>
      <c r="K17" s="1191"/>
      <c r="L17" s="291"/>
    </row>
    <row r="18" spans="2:14" s="47" customFormat="1" x14ac:dyDescent="0.25">
      <c r="B18" s="154"/>
      <c r="C18" s="1185">
        <v>2</v>
      </c>
      <c r="D18" s="1186" t="s">
        <v>508</v>
      </c>
      <c r="E18" s="1187"/>
      <c r="F18" s="1188" t="s">
        <v>2060</v>
      </c>
      <c r="G18" s="1189" t="s">
        <v>2057</v>
      </c>
      <c r="H18" s="1190"/>
      <c r="I18" s="1190">
        <v>200000</v>
      </c>
      <c r="J18" s="1190"/>
      <c r="K18" s="1191"/>
      <c r="L18" s="291"/>
      <c r="M18" s="47" t="s">
        <v>2063</v>
      </c>
      <c r="N18" s="773"/>
    </row>
    <row r="19" spans="2:14" s="47" customFormat="1" x14ac:dyDescent="0.25">
      <c r="B19" s="154"/>
      <c r="C19" s="1185">
        <v>3</v>
      </c>
      <c r="D19" s="1186"/>
      <c r="E19" s="1187"/>
      <c r="F19" s="1188"/>
      <c r="G19" s="1189"/>
      <c r="H19" s="1190"/>
      <c r="I19" s="1190"/>
      <c r="J19" s="1190"/>
      <c r="K19" s="1191"/>
      <c r="L19" s="291"/>
    </row>
    <row r="20" spans="2:14" s="47" customFormat="1" x14ac:dyDescent="0.25">
      <c r="B20" s="154"/>
      <c r="C20" s="1185">
        <v>4</v>
      </c>
      <c r="D20" s="1186"/>
      <c r="E20" s="1187"/>
      <c r="F20" s="1188"/>
      <c r="G20" s="1189"/>
      <c r="H20" s="1190"/>
      <c r="I20" s="1190"/>
      <c r="J20" s="1190"/>
      <c r="K20" s="1191"/>
      <c r="L20" s="291"/>
    </row>
    <row r="21" spans="2:14" s="47" customFormat="1" ht="93" customHeight="1" x14ac:dyDescent="0.25">
      <c r="B21" s="154"/>
      <c r="C21" s="1185"/>
      <c r="D21" s="1192"/>
      <c r="E21" s="1193"/>
      <c r="F21" s="1184" t="s">
        <v>2058</v>
      </c>
      <c r="G21" s="1184" t="s">
        <v>535</v>
      </c>
      <c r="H21" s="1190"/>
      <c r="I21" s="1190"/>
      <c r="J21" s="1190"/>
      <c r="K21" s="1191"/>
      <c r="L21" s="291"/>
    </row>
    <row r="22" spans="2:14" s="47" customFormat="1" ht="6.75" customHeight="1" x14ac:dyDescent="0.25">
      <c r="B22" s="154"/>
      <c r="C22" s="1179"/>
      <c r="D22" s="367"/>
      <c r="E22" s="368"/>
      <c r="F22" s="771"/>
      <c r="G22" s="772"/>
      <c r="H22" s="774"/>
      <c r="I22" s="774"/>
      <c r="J22" s="775"/>
      <c r="K22" s="776"/>
      <c r="L22" s="291"/>
    </row>
    <row r="23" spans="2:14" s="47" customFormat="1" x14ac:dyDescent="0.25">
      <c r="B23" s="154"/>
      <c r="C23" s="1343"/>
      <c r="D23" s="1344"/>
      <c r="E23" s="1344"/>
      <c r="F23" s="1344"/>
      <c r="G23" s="1394" t="s">
        <v>58</v>
      </c>
      <c r="H23" s="1395">
        <f>SUM(H17:H20)</f>
        <v>200000</v>
      </c>
      <c r="I23" s="1395">
        <f>SUM(I17:I20)</f>
        <v>200000</v>
      </c>
      <c r="J23" s="1183"/>
      <c r="K23" s="1345"/>
      <c r="L23" s="291"/>
    </row>
    <row r="24" spans="2:14" s="47" customFormat="1" x14ac:dyDescent="0.25">
      <c r="B24" s="154"/>
      <c r="C24" s="1180"/>
      <c r="D24" s="49"/>
      <c r="E24" s="49"/>
      <c r="F24" s="49"/>
      <c r="G24" s="143"/>
      <c r="H24" s="117"/>
      <c r="I24" s="117"/>
      <c r="J24" s="117"/>
      <c r="K24" s="369" t="s">
        <v>188</v>
      </c>
      <c r="L24" s="291"/>
    </row>
    <row r="25" spans="2:14" s="47" customFormat="1" ht="12.75" x14ac:dyDescent="0.2">
      <c r="B25" s="154"/>
      <c r="C25" s="570"/>
      <c r="D25" s="44"/>
      <c r="E25" s="44"/>
      <c r="F25" s="44"/>
      <c r="G25" s="101"/>
      <c r="H25" s="44"/>
      <c r="I25" s="44"/>
      <c r="J25" s="44"/>
      <c r="K25" s="101"/>
      <c r="L25" s="291"/>
    </row>
    <row r="26" spans="2:14" s="47" customFormat="1" ht="15" customHeight="1" x14ac:dyDescent="0.25">
      <c r="B26" s="154"/>
      <c r="C26" s="570"/>
      <c r="D26" s="2554" t="s">
        <v>506</v>
      </c>
      <c r="E26" s="2554"/>
      <c r="F26" s="51"/>
      <c r="G26" s="2623" t="s">
        <v>510</v>
      </c>
      <c r="H26" s="2623"/>
      <c r="I26" s="573"/>
      <c r="J26" s="2554" t="s">
        <v>501</v>
      </c>
      <c r="K26" s="2554"/>
      <c r="L26" s="291"/>
    </row>
    <row r="27" spans="2:14" s="47" customFormat="1" ht="15" customHeight="1" x14ac:dyDescent="0.25">
      <c r="B27" s="154"/>
      <c r="C27" s="570"/>
      <c r="D27" s="2556" t="str">
        <f>'Datos Generales'!C16</f>
        <v>Preparado por</v>
      </c>
      <c r="E27" s="2556"/>
      <c r="F27" s="51"/>
      <c r="G27" s="2622" t="str">
        <f>'Datos Generales'!D16</f>
        <v>Revisado por</v>
      </c>
      <c r="H27" s="2622"/>
      <c r="I27" s="292"/>
      <c r="J27" s="2555" t="str">
        <f>'Datos Generales'!E16</f>
        <v>Autorizado por</v>
      </c>
      <c r="K27" s="2555"/>
      <c r="L27" s="291"/>
    </row>
    <row r="28" spans="2:14" s="47" customFormat="1" ht="24" customHeight="1" x14ac:dyDescent="0.25">
      <c r="B28" s="154"/>
      <c r="C28" s="570"/>
      <c r="D28" s="2554" t="s">
        <v>500</v>
      </c>
      <c r="E28" s="2554"/>
      <c r="F28" s="51"/>
      <c r="G28" s="2623" t="s">
        <v>488</v>
      </c>
      <c r="H28" s="2623"/>
      <c r="I28" s="573"/>
      <c r="J28" s="2554" t="s">
        <v>507</v>
      </c>
      <c r="K28" s="2554"/>
      <c r="L28" s="291"/>
    </row>
    <row r="29" spans="2:14" s="47" customFormat="1" ht="15" customHeight="1" x14ac:dyDescent="0.25">
      <c r="B29" s="154"/>
      <c r="C29" s="570"/>
      <c r="D29" s="2556" t="str">
        <f>'Datos Generales'!C17</f>
        <v>Puesto que ocupa</v>
      </c>
      <c r="E29" s="2556"/>
      <c r="F29" s="51"/>
      <c r="G29" s="2622" t="str">
        <f>'Datos Generales'!D17</f>
        <v>Puesto que ocupa</v>
      </c>
      <c r="H29" s="2622"/>
      <c r="J29" s="2555" t="str">
        <f>'Datos Generales'!E17</f>
        <v>Puesto que ocupa</v>
      </c>
      <c r="K29" s="2555"/>
      <c r="L29" s="291"/>
    </row>
    <row r="30" spans="2:14" s="47" customFormat="1" ht="21" customHeight="1" x14ac:dyDescent="0.25">
      <c r="B30" s="154"/>
      <c r="C30" s="570"/>
      <c r="D30" s="2621">
        <v>45301</v>
      </c>
      <c r="E30" s="2621"/>
      <c r="F30" s="51"/>
      <c r="G30" s="2621">
        <v>45301</v>
      </c>
      <c r="H30" s="2621"/>
      <c r="I30" s="406"/>
      <c r="J30" s="2621">
        <v>45303</v>
      </c>
      <c r="K30" s="2621"/>
      <c r="L30" s="291"/>
    </row>
    <row r="31" spans="2:14" s="47" customFormat="1" ht="15" customHeight="1" x14ac:dyDescent="0.25">
      <c r="B31" s="154"/>
      <c r="C31" s="570"/>
      <c r="D31" s="2556" t="s">
        <v>287</v>
      </c>
      <c r="E31" s="2556"/>
      <c r="F31" s="51"/>
      <c r="G31" s="2622" t="s">
        <v>288</v>
      </c>
      <c r="H31" s="2622"/>
      <c r="J31" s="2555" t="s">
        <v>300</v>
      </c>
      <c r="K31" s="2555"/>
      <c r="L31" s="291"/>
    </row>
    <row r="32" spans="2:14" x14ac:dyDescent="0.25">
      <c r="B32" s="173"/>
      <c r="C32" s="614"/>
      <c r="D32" s="370"/>
      <c r="E32" s="41"/>
      <c r="F32" s="370"/>
      <c r="G32" s="371"/>
      <c r="H32" s="370"/>
      <c r="I32" s="370"/>
      <c r="J32" s="370"/>
      <c r="K32" s="371"/>
      <c r="L32" s="175"/>
    </row>
    <row r="33" spans="3:11" x14ac:dyDescent="0.25">
      <c r="C33" s="2"/>
      <c r="D33" s="47"/>
      <c r="E33" s="47"/>
      <c r="F33" s="47"/>
      <c r="G33" s="59"/>
      <c r="H33" s="47"/>
      <c r="I33" s="47"/>
      <c r="J33" s="47"/>
      <c r="K33" s="59"/>
    </row>
    <row r="36" spans="3:11" customFormat="1" x14ac:dyDescent="0.25">
      <c r="C36" s="1181"/>
    </row>
    <row r="37" spans="3:11" customFormat="1" x14ac:dyDescent="0.25">
      <c r="C37" s="1181"/>
    </row>
    <row r="38" spans="3:11" customFormat="1" x14ac:dyDescent="0.25">
      <c r="C38" s="1181"/>
    </row>
    <row r="39" spans="3:11" customFormat="1" x14ac:dyDescent="0.25">
      <c r="C39" s="1181"/>
    </row>
    <row r="40" spans="3:11" customFormat="1" x14ac:dyDescent="0.25">
      <c r="C40" s="1181"/>
    </row>
    <row r="41" spans="3:11" customFormat="1" x14ac:dyDescent="0.25">
      <c r="C41" s="1181"/>
    </row>
    <row r="42" spans="3:11" customFormat="1" x14ac:dyDescent="0.25">
      <c r="C42" s="1181"/>
    </row>
    <row r="43" spans="3:11" customFormat="1" x14ac:dyDescent="0.25">
      <c r="C43" s="1181"/>
    </row>
    <row r="44" spans="3:11" customFormat="1" x14ac:dyDescent="0.25">
      <c r="C44" s="1181"/>
    </row>
    <row r="45" spans="3:11" customFormat="1" x14ac:dyDescent="0.25">
      <c r="C45" s="1181"/>
    </row>
    <row r="46" spans="3:11" customFormat="1" x14ac:dyDescent="0.25">
      <c r="C46" s="1181"/>
    </row>
    <row r="47" spans="3:11" customFormat="1" x14ac:dyDescent="0.25">
      <c r="C47" s="1181"/>
    </row>
    <row r="48" spans="3:11" customFormat="1" x14ac:dyDescent="0.25">
      <c r="C48" s="1181"/>
    </row>
    <row r="49" spans="3:6" customFormat="1" x14ac:dyDescent="0.25">
      <c r="C49" s="1181"/>
    </row>
    <row r="50" spans="3:6" customFormat="1" x14ac:dyDescent="0.25">
      <c r="C50" s="1181"/>
    </row>
    <row r="51" spans="3:6" x14ac:dyDescent="0.25">
      <c r="C51" s="606"/>
      <c r="D51" s="248"/>
      <c r="E51"/>
      <c r="F51"/>
    </row>
    <row r="52" spans="3:6" x14ac:dyDescent="0.25">
      <c r="C52" s="606"/>
      <c r="D52" s="248"/>
      <c r="E52"/>
      <c r="F52"/>
    </row>
    <row r="53" spans="3:6" x14ac:dyDescent="0.25">
      <c r="C53" s="606"/>
      <c r="D53" s="248"/>
      <c r="E53"/>
      <c r="F53"/>
    </row>
    <row r="54" spans="3:6" x14ac:dyDescent="0.25">
      <c r="C54" s="606"/>
      <c r="D54" s="248"/>
      <c r="E54"/>
      <c r="F54"/>
    </row>
    <row r="55" spans="3:6" x14ac:dyDescent="0.25">
      <c r="C55" s="606"/>
      <c r="D55" s="248"/>
      <c r="E55"/>
      <c r="F55"/>
    </row>
    <row r="56" spans="3:6" x14ac:dyDescent="0.25">
      <c r="C56" s="606"/>
      <c r="D56" s="248"/>
      <c r="E56"/>
      <c r="F56"/>
    </row>
  </sheetData>
  <mergeCells count="26">
    <mergeCell ref="D27:E27"/>
    <mergeCell ref="G27:H27"/>
    <mergeCell ref="J27:K27"/>
    <mergeCell ref="B4:L4"/>
    <mergeCell ref="B5:L5"/>
    <mergeCell ref="B6:L6"/>
    <mergeCell ref="B7:L7"/>
    <mergeCell ref="B8:L8"/>
    <mergeCell ref="F9:G9"/>
    <mergeCell ref="E13:F13"/>
    <mergeCell ref="G13:H13"/>
    <mergeCell ref="D26:E26"/>
    <mergeCell ref="G26:H26"/>
    <mergeCell ref="J26:K26"/>
    <mergeCell ref="D28:E28"/>
    <mergeCell ref="G28:H28"/>
    <mergeCell ref="J28:K28"/>
    <mergeCell ref="D29:E29"/>
    <mergeCell ref="G29:H29"/>
    <mergeCell ref="J29:K29"/>
    <mergeCell ref="D30:E30"/>
    <mergeCell ref="G30:H30"/>
    <mergeCell ref="J30:K30"/>
    <mergeCell ref="D31:E31"/>
    <mergeCell ref="G31:H31"/>
    <mergeCell ref="J31:K31"/>
  </mergeCells>
  <pageMargins left="0.2" right="0.17" top="0.43" bottom="0.3" header="0.3" footer="0.3"/>
  <pageSetup paperSize="5"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5"/>
  <sheetViews>
    <sheetView topLeftCell="A7" workbookViewId="0">
      <selection activeCell="D29" sqref="D29:K29"/>
    </sheetView>
  </sheetViews>
  <sheetFormatPr baseColWidth="10" defaultColWidth="17.28515625" defaultRowHeight="14.25" customHeight="1" x14ac:dyDescent="0.25"/>
  <cols>
    <col min="1" max="1" width="3" style="162" customWidth="1"/>
    <col min="2" max="2" width="2.42578125" style="162" customWidth="1"/>
    <col min="3" max="3" width="3.28515625" style="167" bestFit="1" customWidth="1"/>
    <col min="4" max="4" width="14.140625" style="162" customWidth="1"/>
    <col min="5" max="5" width="17.28515625" style="162" bestFit="1" customWidth="1"/>
    <col min="6" max="6" width="16.28515625" style="162" customWidth="1"/>
    <col min="7" max="7" width="38.7109375" style="227" customWidth="1"/>
    <col min="8" max="8" width="13.7109375" style="162" customWidth="1"/>
    <col min="9" max="9" width="13.28515625" style="162" customWidth="1"/>
    <col min="10" max="10" width="14.85546875" style="162" customWidth="1"/>
    <col min="11" max="11" width="18.5703125" style="227" customWidth="1"/>
    <col min="12" max="12" width="2.7109375" style="162" customWidth="1"/>
    <col min="13" max="16384" width="17.28515625" style="162"/>
  </cols>
  <sheetData>
    <row r="2" spans="2:12" ht="14.25" customHeight="1" x14ac:dyDescent="0.25">
      <c r="B2" s="361"/>
      <c r="C2" s="812"/>
      <c r="D2" s="337"/>
      <c r="E2" s="337"/>
      <c r="F2" s="337"/>
      <c r="G2" s="362"/>
      <c r="H2" s="337"/>
      <c r="I2" s="337"/>
      <c r="J2" s="337"/>
      <c r="K2" s="362"/>
      <c r="L2" s="363"/>
    </row>
    <row r="3" spans="2:12" s="47" customFormat="1" ht="14.25" customHeight="1" x14ac:dyDescent="0.2">
      <c r="B3" s="154"/>
      <c r="C3" s="570"/>
      <c r="D3" s="44"/>
      <c r="E3" s="44"/>
      <c r="F3" s="321"/>
      <c r="G3" s="364"/>
      <c r="H3" s="44"/>
      <c r="I3" s="44"/>
      <c r="J3" s="44"/>
      <c r="K3" s="101"/>
      <c r="L3" s="291"/>
    </row>
    <row r="4" spans="2:12" s="47" customFormat="1" ht="14.25" customHeight="1" x14ac:dyDescent="0.3">
      <c r="B4" s="2624"/>
      <c r="C4" s="2625"/>
      <c r="D4" s="2625"/>
      <c r="E4" s="2625"/>
      <c r="F4" s="2625"/>
      <c r="G4" s="2625"/>
      <c r="H4" s="2625"/>
      <c r="I4" s="2625"/>
      <c r="J4" s="2625"/>
      <c r="K4" s="2625"/>
      <c r="L4" s="2626"/>
    </row>
    <row r="5" spans="2:12" s="47" customFormat="1" ht="14.25" customHeight="1" x14ac:dyDescent="0.3">
      <c r="B5" s="2627" t="s">
        <v>27</v>
      </c>
      <c r="C5" s="2494"/>
      <c r="D5" s="2494"/>
      <c r="E5" s="2494"/>
      <c r="F5" s="2494"/>
      <c r="G5" s="2494"/>
      <c r="H5" s="2494"/>
      <c r="I5" s="2494"/>
      <c r="J5" s="2494"/>
      <c r="K5" s="2494"/>
      <c r="L5" s="2628"/>
    </row>
    <row r="6" spans="2:12" s="47" customFormat="1" ht="14.25" customHeight="1" x14ac:dyDescent="0.25">
      <c r="B6" s="2629" t="s">
        <v>383</v>
      </c>
      <c r="C6" s="2630"/>
      <c r="D6" s="2630"/>
      <c r="E6" s="2630"/>
      <c r="F6" s="2630"/>
      <c r="G6" s="2630"/>
      <c r="H6" s="2630"/>
      <c r="I6" s="2630"/>
      <c r="J6" s="2630"/>
      <c r="K6" s="2630"/>
      <c r="L6" s="2631"/>
    </row>
    <row r="7" spans="2:12" s="47" customFormat="1" ht="14.25" customHeight="1" x14ac:dyDescent="0.25">
      <c r="B7" s="2632" t="s">
        <v>157</v>
      </c>
      <c r="C7" s="2633"/>
      <c r="D7" s="2633"/>
      <c r="E7" s="2633"/>
      <c r="F7" s="2633"/>
      <c r="G7" s="2633"/>
      <c r="H7" s="2633"/>
      <c r="I7" s="2633"/>
      <c r="J7" s="2633"/>
      <c r="K7" s="2633"/>
      <c r="L7" s="2634"/>
    </row>
    <row r="8" spans="2:12" s="47" customFormat="1" ht="14.25" customHeight="1"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14.25" customHeight="1" x14ac:dyDescent="0.3">
      <c r="B10" s="154"/>
      <c r="C10" s="1178"/>
      <c r="D10" s="31"/>
      <c r="E10" s="49"/>
      <c r="F10" s="769"/>
      <c r="G10" s="769"/>
      <c r="H10" s="49"/>
      <c r="I10" s="770"/>
      <c r="J10" s="206"/>
      <c r="K10" s="764"/>
      <c r="L10" s="291"/>
    </row>
    <row r="11" spans="2:12" s="47" customFormat="1" ht="14.2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14.25" customHeight="1" x14ac:dyDescent="0.3">
      <c r="B12" s="154"/>
      <c r="C12" s="1178"/>
      <c r="D12" s="31"/>
      <c r="E12" s="31"/>
      <c r="F12" s="31"/>
      <c r="G12" s="143"/>
      <c r="H12" s="31"/>
      <c r="I12" s="31"/>
      <c r="J12" s="14"/>
      <c r="K12" s="765"/>
      <c r="L12" s="291"/>
    </row>
    <row r="13" spans="2:12" s="47" customFormat="1" ht="14.25" customHeight="1" x14ac:dyDescent="0.3">
      <c r="B13" s="154"/>
      <c r="C13" s="1178"/>
      <c r="D13" s="768" t="s">
        <v>270</v>
      </c>
      <c r="E13" s="2639"/>
      <c r="F13" s="2639"/>
      <c r="G13" s="2640" t="s">
        <v>384</v>
      </c>
      <c r="H13" s="2641"/>
      <c r="I13" s="777" t="s">
        <v>553</v>
      </c>
      <c r="J13" s="14"/>
      <c r="K13" s="765"/>
      <c r="L13" s="291"/>
    </row>
    <row r="14" spans="2:12" s="47" customFormat="1" ht="14.25" customHeight="1" x14ac:dyDescent="0.3">
      <c r="B14" s="154"/>
      <c r="C14" s="1178"/>
      <c r="G14" s="143"/>
      <c r="J14" s="14"/>
      <c r="K14" s="765"/>
      <c r="L14" s="291"/>
    </row>
    <row r="15" spans="2:12" s="47" customFormat="1" ht="14.25" customHeight="1" x14ac:dyDescent="0.3">
      <c r="B15" s="154"/>
      <c r="C15" s="1178"/>
      <c r="F15" s="14"/>
      <c r="G15" s="766"/>
      <c r="J15" s="767"/>
      <c r="K15" s="102"/>
      <c r="L15" s="291"/>
    </row>
    <row r="16" spans="2:12" s="360" customFormat="1" ht="14.25" customHeight="1" x14ac:dyDescent="0.25">
      <c r="B16" s="365"/>
      <c r="C16" s="1001" t="s">
        <v>103</v>
      </c>
      <c r="D16" s="1002" t="s">
        <v>314</v>
      </c>
      <c r="E16" s="1003" t="s">
        <v>271</v>
      </c>
      <c r="F16" s="1002" t="s">
        <v>238</v>
      </c>
      <c r="G16" s="1004" t="s">
        <v>385</v>
      </c>
      <c r="H16" s="1005" t="s">
        <v>151</v>
      </c>
      <c r="I16" s="1005" t="s">
        <v>152</v>
      </c>
      <c r="J16" s="1006" t="s">
        <v>315</v>
      </c>
      <c r="K16" s="1007" t="s">
        <v>86</v>
      </c>
      <c r="L16" s="366"/>
    </row>
    <row r="17" spans="2:14" s="47" customFormat="1" ht="14.25" customHeight="1" x14ac:dyDescent="0.25">
      <c r="B17" s="154"/>
      <c r="C17" s="1185">
        <v>1</v>
      </c>
      <c r="D17" s="1186" t="s">
        <v>508</v>
      </c>
      <c r="E17" s="1187" t="s">
        <v>528</v>
      </c>
      <c r="F17" s="1188" t="s">
        <v>548</v>
      </c>
      <c r="G17" s="1189" t="s">
        <v>529</v>
      </c>
      <c r="H17" s="1190">
        <v>1887388.44</v>
      </c>
      <c r="I17" s="1190"/>
      <c r="J17" s="1190" t="s">
        <v>274</v>
      </c>
      <c r="K17" s="1191"/>
      <c r="L17" s="291"/>
    </row>
    <row r="18" spans="2:14" s="47" customFormat="1" ht="14.25" customHeight="1" x14ac:dyDescent="0.25">
      <c r="B18" s="154"/>
      <c r="C18" s="1185">
        <v>2</v>
      </c>
      <c r="D18" s="1186" t="s">
        <v>508</v>
      </c>
      <c r="E18" s="1187" t="s">
        <v>528</v>
      </c>
      <c r="F18" s="1188" t="s">
        <v>737</v>
      </c>
      <c r="G18" s="1189" t="s">
        <v>738</v>
      </c>
      <c r="H18" s="1190"/>
      <c r="I18" s="1190">
        <f>+H17</f>
        <v>1887388.44</v>
      </c>
      <c r="J18" s="1190"/>
      <c r="K18" s="1191"/>
      <c r="L18" s="291"/>
      <c r="N18" s="773"/>
    </row>
    <row r="19" spans="2:14" s="47" customFormat="1" ht="4.5" customHeight="1" x14ac:dyDescent="0.25">
      <c r="B19" s="154"/>
      <c r="C19" s="1185">
        <v>3</v>
      </c>
      <c r="D19" s="1186"/>
      <c r="E19" s="1187"/>
      <c r="F19" s="1188"/>
      <c r="G19" s="1189"/>
      <c r="H19" s="1190"/>
      <c r="I19" s="1190"/>
      <c r="J19" s="1190"/>
      <c r="K19" s="1191"/>
      <c r="L19" s="291"/>
    </row>
    <row r="20" spans="2:14" s="47" customFormat="1" ht="115.5" customHeight="1" x14ac:dyDescent="0.25">
      <c r="B20" s="154"/>
      <c r="C20" s="1185"/>
      <c r="D20" s="1192"/>
      <c r="E20" s="1193"/>
      <c r="F20" s="1184" t="s">
        <v>913</v>
      </c>
      <c r="G20" s="1184" t="s">
        <v>912</v>
      </c>
      <c r="H20" s="1190"/>
      <c r="I20" s="1190"/>
      <c r="J20" s="1190"/>
      <c r="K20" s="1191"/>
      <c r="L20" s="291"/>
    </row>
    <row r="21" spans="2:14" s="47" customFormat="1" ht="6" customHeight="1" x14ac:dyDescent="0.25">
      <c r="B21" s="154"/>
      <c r="C21" s="1179"/>
      <c r="D21" s="367"/>
      <c r="E21" s="368"/>
      <c r="F21" s="771"/>
      <c r="G21" s="772"/>
      <c r="H21" s="774"/>
      <c r="I21" s="774"/>
      <c r="J21" s="775"/>
      <c r="K21" s="776"/>
      <c r="L21" s="291"/>
    </row>
    <row r="22" spans="2:14" s="47" customFormat="1" ht="14.25" customHeight="1" x14ac:dyDescent="0.25">
      <c r="B22" s="154"/>
      <c r="C22" s="1343"/>
      <c r="D22" s="1344"/>
      <c r="E22" s="1344"/>
      <c r="F22" s="1344"/>
      <c r="G22" s="1394" t="s">
        <v>58</v>
      </c>
      <c r="H22" s="1395">
        <f>SUM(H17:H19)</f>
        <v>1887388.44</v>
      </c>
      <c r="I22" s="1395">
        <f>SUM(I17:I19)</f>
        <v>1887388.44</v>
      </c>
      <c r="J22" s="1183"/>
      <c r="K22" s="1345"/>
      <c r="L22" s="291"/>
    </row>
    <row r="23" spans="2:14" s="47" customFormat="1" ht="14.25" customHeight="1" x14ac:dyDescent="0.25">
      <c r="B23" s="154"/>
      <c r="C23" s="1180"/>
      <c r="D23" s="49"/>
      <c r="E23" s="49"/>
      <c r="F23" s="49"/>
      <c r="G23" s="143"/>
      <c r="H23" s="117"/>
      <c r="I23" s="117"/>
      <c r="J23" s="117"/>
      <c r="K23" s="369" t="s">
        <v>188</v>
      </c>
      <c r="L23" s="291"/>
    </row>
    <row r="24" spans="2:14" s="47" customFormat="1" ht="14.25" customHeight="1" x14ac:dyDescent="0.2">
      <c r="B24" s="154"/>
      <c r="C24" s="570"/>
      <c r="D24" s="44"/>
      <c r="E24" s="44"/>
      <c r="F24" s="44"/>
      <c r="G24" s="101"/>
      <c r="H24" s="44"/>
      <c r="I24" s="44"/>
      <c r="J24" s="44"/>
      <c r="K24" s="101"/>
      <c r="L24" s="291"/>
    </row>
    <row r="25" spans="2:14" s="47" customFormat="1" ht="14.25" customHeight="1" x14ac:dyDescent="0.25">
      <c r="B25" s="154"/>
      <c r="C25" s="570"/>
      <c r="D25" s="2554" t="s">
        <v>506</v>
      </c>
      <c r="E25" s="2554"/>
      <c r="F25" s="51"/>
      <c r="G25" s="2623" t="s">
        <v>510</v>
      </c>
      <c r="H25" s="2623"/>
      <c r="I25" s="573"/>
      <c r="J25" s="2554" t="s">
        <v>501</v>
      </c>
      <c r="K25" s="2554"/>
      <c r="L25" s="291"/>
    </row>
    <row r="26" spans="2:14" s="47" customFormat="1" ht="14.25" customHeight="1" x14ac:dyDescent="0.25">
      <c r="B26" s="154"/>
      <c r="C26" s="570"/>
      <c r="D26" s="2556" t="str">
        <f>'Datos Generales'!C16</f>
        <v>Preparado por</v>
      </c>
      <c r="E26" s="2556"/>
      <c r="F26" s="51"/>
      <c r="G26" s="2622" t="str">
        <f>'Datos Generales'!D16</f>
        <v>Revisado por</v>
      </c>
      <c r="H26" s="2622"/>
      <c r="I26" s="292"/>
      <c r="J26" s="2555" t="str">
        <f>'Datos Generales'!E16</f>
        <v>Autorizado por</v>
      </c>
      <c r="K26" s="2555"/>
      <c r="L26" s="291"/>
    </row>
    <row r="27" spans="2:14" s="47" customFormat="1" ht="14.25" customHeight="1" x14ac:dyDescent="0.25">
      <c r="B27" s="154"/>
      <c r="C27" s="570"/>
      <c r="D27" s="2554" t="s">
        <v>496</v>
      </c>
      <c r="E27" s="2554"/>
      <c r="F27" s="51"/>
      <c r="G27" s="2623" t="s">
        <v>488</v>
      </c>
      <c r="H27" s="2623"/>
      <c r="I27" s="573"/>
      <c r="J27" s="2554" t="s">
        <v>914</v>
      </c>
      <c r="K27" s="2554"/>
      <c r="L27" s="291"/>
    </row>
    <row r="28" spans="2:14" s="47" customFormat="1" ht="14.25" customHeight="1" x14ac:dyDescent="0.25">
      <c r="B28" s="154"/>
      <c r="C28" s="570"/>
      <c r="D28" s="2556" t="str">
        <f>'Datos Generales'!C17</f>
        <v>Puesto que ocupa</v>
      </c>
      <c r="E28" s="2556"/>
      <c r="F28" s="51"/>
      <c r="G28" s="2622" t="str">
        <f>'Datos Generales'!D17</f>
        <v>Puesto que ocupa</v>
      </c>
      <c r="H28" s="2622"/>
      <c r="J28" s="2555" t="str">
        <f>'Datos Generales'!E17</f>
        <v>Puesto que ocupa</v>
      </c>
      <c r="K28" s="2555"/>
      <c r="L28" s="291"/>
    </row>
    <row r="29" spans="2:14" s="47" customFormat="1" ht="14.25" customHeight="1" x14ac:dyDescent="0.25">
      <c r="B29" s="154"/>
      <c r="C29" s="570"/>
      <c r="D29" s="2621">
        <v>45301</v>
      </c>
      <c r="E29" s="2621"/>
      <c r="F29" s="51"/>
      <c r="G29" s="2621">
        <v>45301</v>
      </c>
      <c r="H29" s="2621"/>
      <c r="I29" s="406"/>
      <c r="J29" s="2621">
        <v>45303</v>
      </c>
      <c r="K29" s="2621"/>
      <c r="L29" s="291"/>
    </row>
    <row r="30" spans="2:14" s="47" customFormat="1" ht="14.25" customHeight="1" x14ac:dyDescent="0.25">
      <c r="B30" s="154"/>
      <c r="C30" s="570"/>
      <c r="D30" s="2556" t="s">
        <v>287</v>
      </c>
      <c r="E30" s="2556"/>
      <c r="F30" s="51"/>
      <c r="G30" s="2622" t="s">
        <v>288</v>
      </c>
      <c r="H30" s="2622"/>
      <c r="J30" s="2555" t="s">
        <v>300</v>
      </c>
      <c r="K30" s="2555"/>
      <c r="L30" s="291"/>
    </row>
    <row r="31" spans="2:14" ht="14.25" customHeight="1" x14ac:dyDescent="0.25">
      <c r="B31" s="173"/>
      <c r="C31" s="614"/>
      <c r="D31" s="370"/>
      <c r="E31" s="41"/>
      <c r="F31" s="370"/>
      <c r="G31" s="371"/>
      <c r="H31" s="370"/>
      <c r="I31" s="370"/>
      <c r="J31" s="370"/>
      <c r="K31" s="371"/>
      <c r="L31" s="175"/>
    </row>
    <row r="32" spans="2:14" ht="14.25" customHeight="1" x14ac:dyDescent="0.25">
      <c r="C32" s="2"/>
      <c r="D32" s="47"/>
      <c r="E32" s="47"/>
      <c r="F32" s="47"/>
      <c r="G32" s="59"/>
      <c r="H32" s="47"/>
      <c r="I32" s="47"/>
      <c r="J32" s="47"/>
      <c r="K32" s="59"/>
    </row>
    <row r="35" spans="3:3" customFormat="1" ht="14.25" customHeight="1" x14ac:dyDescent="0.25">
      <c r="C35" s="1181"/>
    </row>
    <row r="36" spans="3:3" customFormat="1" ht="14.25" customHeight="1" x14ac:dyDescent="0.25">
      <c r="C36" s="1181"/>
    </row>
    <row r="37" spans="3:3" customFormat="1" ht="14.25" customHeight="1" x14ac:dyDescent="0.25">
      <c r="C37" s="1181"/>
    </row>
    <row r="38" spans="3:3" customFormat="1" ht="14.25" customHeight="1" x14ac:dyDescent="0.25">
      <c r="C38" s="1181"/>
    </row>
    <row r="39" spans="3:3" customFormat="1" ht="14.25" customHeight="1" x14ac:dyDescent="0.25">
      <c r="C39" s="1181"/>
    </row>
    <row r="40" spans="3:3" customFormat="1" ht="14.25" customHeight="1" x14ac:dyDescent="0.25">
      <c r="C40" s="1181"/>
    </row>
    <row r="41" spans="3:3" customFormat="1" ht="14.25" customHeight="1" x14ac:dyDescent="0.25">
      <c r="C41" s="1181"/>
    </row>
    <row r="42" spans="3:3" customFormat="1" ht="14.25" customHeight="1" x14ac:dyDescent="0.25">
      <c r="C42" s="1181"/>
    </row>
    <row r="43" spans="3:3" customFormat="1" ht="14.25" customHeight="1" x14ac:dyDescent="0.25">
      <c r="C43" s="1181"/>
    </row>
    <row r="44" spans="3:3" customFormat="1" ht="14.25" customHeight="1" x14ac:dyDescent="0.25">
      <c r="C44" s="1181"/>
    </row>
    <row r="45" spans="3:3" customFormat="1" ht="14.25" customHeight="1" x14ac:dyDescent="0.25">
      <c r="C45" s="1181"/>
    </row>
    <row r="46" spans="3:3" customFormat="1" ht="14.25" customHeight="1" x14ac:dyDescent="0.25">
      <c r="C46" s="1181"/>
    </row>
    <row r="47" spans="3:3" customFormat="1" ht="14.25" customHeight="1" x14ac:dyDescent="0.25">
      <c r="C47" s="1181"/>
    </row>
    <row r="48" spans="3:3" customFormat="1" ht="14.25" customHeight="1" x14ac:dyDescent="0.25">
      <c r="C48" s="1181"/>
    </row>
    <row r="49" spans="3:6" customFormat="1" ht="14.25" customHeight="1" x14ac:dyDescent="0.25">
      <c r="C49" s="1181"/>
    </row>
    <row r="50" spans="3:6" ht="14.25" customHeight="1" x14ac:dyDescent="0.25">
      <c r="C50" s="606"/>
      <c r="D50" s="248"/>
      <c r="E50"/>
      <c r="F50"/>
    </row>
    <row r="51" spans="3:6" ht="14.25" customHeight="1" x14ac:dyDescent="0.25">
      <c r="C51" s="606"/>
      <c r="D51" s="248"/>
      <c r="E51"/>
      <c r="F51"/>
    </row>
    <row r="52" spans="3:6" ht="14.25" customHeight="1" x14ac:dyDescent="0.25">
      <c r="C52" s="606"/>
      <c r="D52" s="248"/>
      <c r="E52"/>
      <c r="F52"/>
    </row>
    <row r="53" spans="3:6" ht="14.25" customHeight="1" x14ac:dyDescent="0.25">
      <c r="C53" s="606"/>
      <c r="D53" s="248"/>
      <c r="E53"/>
      <c r="F53"/>
    </row>
    <row r="54" spans="3:6" ht="14.25" customHeight="1" x14ac:dyDescent="0.25">
      <c r="C54" s="606"/>
      <c r="D54" s="248"/>
      <c r="E54"/>
      <c r="F54"/>
    </row>
    <row r="55" spans="3:6" ht="14.25" customHeight="1" x14ac:dyDescent="0.25">
      <c r="C55" s="606"/>
      <c r="D55" s="248"/>
      <c r="E55"/>
      <c r="F55"/>
    </row>
  </sheetData>
  <mergeCells count="26">
    <mergeCell ref="D26:E26"/>
    <mergeCell ref="G26:H26"/>
    <mergeCell ref="J26:K26"/>
    <mergeCell ref="B4:L4"/>
    <mergeCell ref="B5:L5"/>
    <mergeCell ref="B6:L6"/>
    <mergeCell ref="B7:L7"/>
    <mergeCell ref="B8:L8"/>
    <mergeCell ref="F9:G9"/>
    <mergeCell ref="E13:F13"/>
    <mergeCell ref="G13:H13"/>
    <mergeCell ref="D25:E25"/>
    <mergeCell ref="G25:H25"/>
    <mergeCell ref="J25:K25"/>
    <mergeCell ref="D27:E27"/>
    <mergeCell ref="G27:H27"/>
    <mergeCell ref="J27:K27"/>
    <mergeCell ref="D28:E28"/>
    <mergeCell ref="G28:H28"/>
    <mergeCell ref="J28:K28"/>
    <mergeCell ref="D29:E29"/>
    <mergeCell ref="G29:H29"/>
    <mergeCell ref="J29:K29"/>
    <mergeCell ref="D30:E30"/>
    <mergeCell ref="G30:H30"/>
    <mergeCell ref="J30:K30"/>
  </mergeCells>
  <pageMargins left="0.7" right="0.7" top="0.75" bottom="0.63" header="0.3" footer="0.3"/>
  <pageSetup paperSize="5"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3"/>
  <sheetViews>
    <sheetView topLeftCell="A10" workbookViewId="0">
      <selection activeCell="F19" sqref="F19"/>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20.140625" style="162" customWidth="1"/>
    <col min="5" max="5" width="17.5703125" style="162" customWidth="1"/>
    <col min="6" max="6" width="17.7109375" style="162" customWidth="1"/>
    <col min="7" max="7" width="34.42578125" style="227" customWidth="1"/>
    <col min="8" max="8" width="16.140625" style="162" customWidth="1"/>
    <col min="9" max="9" width="15.5703125" style="162" customWidth="1"/>
    <col min="10" max="10" width="16" style="162" customWidth="1"/>
    <col min="11" max="11" width="22.570312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1976" customFormat="1" ht="12.75" x14ac:dyDescent="0.2">
      <c r="B3" s="1969"/>
      <c r="C3" s="1970"/>
      <c r="D3" s="1971"/>
      <c r="E3" s="1971"/>
      <c r="F3" s="1972"/>
      <c r="G3" s="1973"/>
      <c r="H3" s="1971"/>
      <c r="I3" s="1971"/>
      <c r="J3" s="1971"/>
      <c r="K3" s="1974"/>
      <c r="L3" s="1975"/>
    </row>
    <row r="4" spans="2:12" s="1976" customFormat="1" ht="12.75" customHeight="1" x14ac:dyDescent="0.3">
      <c r="B4" s="3128"/>
      <c r="C4" s="3129"/>
      <c r="D4" s="3129"/>
      <c r="E4" s="3129"/>
      <c r="F4" s="3129"/>
      <c r="G4" s="3129"/>
      <c r="H4" s="3129"/>
      <c r="I4" s="3129"/>
      <c r="J4" s="3129"/>
      <c r="K4" s="3129"/>
      <c r="L4" s="3130"/>
    </row>
    <row r="5" spans="2:12" s="1976" customFormat="1" ht="18.75" x14ac:dyDescent="0.3">
      <c r="B5" s="3022" t="s">
        <v>27</v>
      </c>
      <c r="C5" s="3023"/>
      <c r="D5" s="3023"/>
      <c r="E5" s="3023"/>
      <c r="F5" s="3023"/>
      <c r="G5" s="3023"/>
      <c r="H5" s="3023"/>
      <c r="I5" s="3023"/>
      <c r="J5" s="3023"/>
      <c r="K5" s="3023"/>
      <c r="L5" s="3024"/>
    </row>
    <row r="6" spans="2:12" s="1976" customFormat="1" ht="15.75" x14ac:dyDescent="0.25">
      <c r="B6" s="3131" t="s">
        <v>383</v>
      </c>
      <c r="C6" s="3132"/>
      <c r="D6" s="3132"/>
      <c r="E6" s="3132"/>
      <c r="F6" s="3132"/>
      <c r="G6" s="3132"/>
      <c r="H6" s="3132"/>
      <c r="I6" s="3132"/>
      <c r="J6" s="3132"/>
      <c r="K6" s="3132"/>
      <c r="L6" s="3133"/>
    </row>
    <row r="7" spans="2:12" s="1976" customFormat="1" ht="15.75" x14ac:dyDescent="0.25">
      <c r="B7" s="3134" t="s">
        <v>157</v>
      </c>
      <c r="C7" s="3135"/>
      <c r="D7" s="3135"/>
      <c r="E7" s="3135"/>
      <c r="F7" s="3135"/>
      <c r="G7" s="3135"/>
      <c r="H7" s="3135"/>
      <c r="I7" s="3135"/>
      <c r="J7" s="3135"/>
      <c r="K7" s="3135"/>
      <c r="L7" s="3136"/>
    </row>
    <row r="8" spans="2:12" s="1976" customFormat="1" ht="15.75" x14ac:dyDescent="0.25">
      <c r="B8" s="2635"/>
      <c r="C8" s="2636"/>
      <c r="D8" s="2636"/>
      <c r="E8" s="2636"/>
      <c r="F8" s="2636"/>
      <c r="G8" s="2636"/>
      <c r="H8" s="2636"/>
      <c r="I8" s="2636"/>
      <c r="J8" s="2636"/>
      <c r="K8" s="2636"/>
      <c r="L8" s="2637"/>
    </row>
    <row r="9" spans="2:12" s="1976" customFormat="1" ht="14.25" customHeight="1" x14ac:dyDescent="0.3">
      <c r="B9" s="1969"/>
      <c r="C9" s="1977"/>
      <c r="D9" s="1978"/>
      <c r="E9" s="1979" t="s">
        <v>32</v>
      </c>
      <c r="F9" s="2638" t="str">
        <f>'Datos Generales'!C7</f>
        <v>DIGESETT</v>
      </c>
      <c r="G9" s="2638"/>
      <c r="H9" s="1979" t="s">
        <v>252</v>
      </c>
      <c r="I9" s="779">
        <f>'Datos Generales'!C6</f>
        <v>45291</v>
      </c>
      <c r="J9" s="206"/>
      <c r="K9" s="1980"/>
      <c r="L9" s="1975"/>
    </row>
    <row r="10" spans="2:12" s="1976" customFormat="1" ht="4.5" customHeight="1" x14ac:dyDescent="0.3">
      <c r="B10" s="1969"/>
      <c r="C10" s="1977"/>
      <c r="D10" s="1978"/>
      <c r="E10" s="1979"/>
      <c r="F10" s="769"/>
      <c r="G10" s="769"/>
      <c r="H10" s="1979"/>
      <c r="I10" s="770"/>
      <c r="J10" s="206"/>
      <c r="K10" s="1980"/>
      <c r="L10" s="1975"/>
    </row>
    <row r="11" spans="2:12" s="1976" customFormat="1" ht="15" customHeight="1" x14ac:dyDescent="0.3">
      <c r="B11" s="1969"/>
      <c r="C11" s="1977"/>
      <c r="D11" s="1979" t="s">
        <v>16</v>
      </c>
      <c r="E11" s="1182" t="str">
        <f>'Datos Generales'!C8</f>
        <v>0202</v>
      </c>
      <c r="F11" s="1979" t="s">
        <v>28</v>
      </c>
      <c r="G11" s="1182" t="str">
        <f>'Datos Generales'!C9</f>
        <v>02</v>
      </c>
      <c r="H11" s="1979" t="s">
        <v>20</v>
      </c>
      <c r="I11" s="1182" t="str">
        <f>'Datos Generales'!C10</f>
        <v>01</v>
      </c>
      <c r="J11" s="1979" t="s">
        <v>22</v>
      </c>
      <c r="K11" s="1182" t="str">
        <f>'Datos Generales'!C11</f>
        <v>0005</v>
      </c>
      <c r="L11" s="1975"/>
    </row>
    <row r="12" spans="2:12" s="1976" customFormat="1" ht="4.5" customHeight="1" x14ac:dyDescent="0.3">
      <c r="B12" s="1969"/>
      <c r="C12" s="1977"/>
      <c r="D12" s="1978"/>
      <c r="E12" s="1978"/>
      <c r="F12" s="1978"/>
      <c r="G12" s="1981"/>
      <c r="H12" s="1978"/>
      <c r="I12" s="1978"/>
      <c r="J12" s="14"/>
      <c r="K12" s="1982"/>
      <c r="L12" s="1975"/>
    </row>
    <row r="13" spans="2:12" s="1976" customFormat="1" ht="18.75" x14ac:dyDescent="0.3">
      <c r="B13" s="1969"/>
      <c r="C13" s="1977"/>
      <c r="D13" s="768" t="s">
        <v>270</v>
      </c>
      <c r="E13" s="2639"/>
      <c r="F13" s="2639"/>
      <c r="G13" s="2640" t="s">
        <v>384</v>
      </c>
      <c r="H13" s="2641"/>
      <c r="I13" s="777" t="s">
        <v>553</v>
      </c>
      <c r="J13" s="14"/>
      <c r="K13" s="1982"/>
      <c r="L13" s="1975"/>
    </row>
    <row r="14" spans="2:12" s="1976" customFormat="1" ht="7.5" customHeight="1" x14ac:dyDescent="0.3">
      <c r="B14" s="1969"/>
      <c r="C14" s="1977"/>
      <c r="G14" s="1981"/>
      <c r="J14" s="14"/>
      <c r="K14" s="1982"/>
      <c r="L14" s="1975"/>
    </row>
    <row r="15" spans="2:12" s="1987" customFormat="1" ht="28.5" x14ac:dyDescent="0.25">
      <c r="B15" s="1983"/>
      <c r="C15" s="1984" t="s">
        <v>103</v>
      </c>
      <c r="D15" s="1002" t="s">
        <v>314</v>
      </c>
      <c r="E15" s="1985" t="s">
        <v>271</v>
      </c>
      <c r="F15" s="1002" t="s">
        <v>238</v>
      </c>
      <c r="G15" s="1004" t="s">
        <v>385</v>
      </c>
      <c r="H15" s="1005" t="s">
        <v>151</v>
      </c>
      <c r="I15" s="1005" t="s">
        <v>152</v>
      </c>
      <c r="J15" s="1006" t="s">
        <v>315</v>
      </c>
      <c r="K15" s="1007" t="s">
        <v>86</v>
      </c>
      <c r="L15" s="1986"/>
    </row>
    <row r="16" spans="2:12" s="1976" customFormat="1" ht="30" x14ac:dyDescent="0.25">
      <c r="B16" s="1969"/>
      <c r="C16" s="1185">
        <v>1</v>
      </c>
      <c r="D16" s="1186" t="s">
        <v>508</v>
      </c>
      <c r="E16" s="1187" t="s">
        <v>528</v>
      </c>
      <c r="F16" s="1988" t="s">
        <v>899</v>
      </c>
      <c r="G16" s="1989" t="s">
        <v>900</v>
      </c>
      <c r="H16" s="1190">
        <v>12011.62</v>
      </c>
      <c r="I16" s="1190"/>
      <c r="J16" s="1190" t="s">
        <v>556</v>
      </c>
      <c r="K16" s="1191"/>
      <c r="L16" s="1975"/>
    </row>
    <row r="17" spans="2:14" s="1976" customFormat="1" ht="37.5" customHeight="1" x14ac:dyDescent="0.25">
      <c r="B17" s="1969"/>
      <c r="C17" s="1185">
        <v>2</v>
      </c>
      <c r="D17" s="1186" t="s">
        <v>508</v>
      </c>
      <c r="E17" s="1187" t="s">
        <v>528</v>
      </c>
      <c r="F17" s="1988" t="s">
        <v>897</v>
      </c>
      <c r="G17" s="1989" t="s">
        <v>902</v>
      </c>
      <c r="H17" s="1190"/>
      <c r="I17" s="1190">
        <f>+H16</f>
        <v>12011.62</v>
      </c>
      <c r="J17" s="1190"/>
      <c r="K17" s="1191"/>
      <c r="L17" s="1975"/>
      <c r="N17" s="1990"/>
    </row>
    <row r="18" spans="2:14" s="1976" customFormat="1" ht="8.25" customHeight="1" x14ac:dyDescent="0.25">
      <c r="B18" s="1969"/>
      <c r="C18" s="1185">
        <v>4</v>
      </c>
      <c r="D18" s="1186"/>
      <c r="E18" s="1187"/>
      <c r="F18" s="1988"/>
      <c r="G18" s="1989"/>
      <c r="H18" s="1190"/>
      <c r="I18" s="1190"/>
      <c r="J18" s="1190"/>
      <c r="K18" s="1191"/>
      <c r="L18" s="1975"/>
    </row>
    <row r="19" spans="2:14" s="1976" customFormat="1" ht="147" customHeight="1" x14ac:dyDescent="0.25">
      <c r="B19" s="1969"/>
      <c r="C19" s="1185"/>
      <c r="D19" s="1192"/>
      <c r="E19" s="1193"/>
      <c r="F19" s="1184" t="s">
        <v>2065</v>
      </c>
      <c r="G19" s="1184" t="s">
        <v>927</v>
      </c>
      <c r="H19" s="1190"/>
      <c r="I19" s="1190"/>
      <c r="J19" s="1190"/>
      <c r="K19" s="1191"/>
      <c r="L19" s="1975"/>
    </row>
    <row r="20" spans="2:14" s="1976" customFormat="1" ht="6.75" customHeight="1" x14ac:dyDescent="0.25">
      <c r="B20" s="1969"/>
      <c r="C20" s="1179"/>
      <c r="D20" s="367"/>
      <c r="E20" s="368"/>
      <c r="F20" s="1991"/>
      <c r="G20" s="1992"/>
      <c r="H20" s="774"/>
      <c r="I20" s="774"/>
      <c r="J20" s="775"/>
      <c r="K20" s="776"/>
      <c r="L20" s="1975"/>
    </row>
    <row r="21" spans="2:14" s="1976" customFormat="1" x14ac:dyDescent="0.25">
      <c r="B21" s="1969"/>
      <c r="C21" s="1993"/>
      <c r="D21" s="1994"/>
      <c r="E21" s="1994"/>
      <c r="F21" s="1994"/>
      <c r="G21" s="1995" t="s">
        <v>58</v>
      </c>
      <c r="H21" s="1996">
        <f>SUM(H16:H18)</f>
        <v>12011.62</v>
      </c>
      <c r="I21" s="1996">
        <f>SUM(I16:I18)</f>
        <v>12011.62</v>
      </c>
      <c r="J21" s="1997"/>
      <c r="K21" s="1998"/>
      <c r="L21" s="1975"/>
    </row>
    <row r="22" spans="2:14" s="1976" customFormat="1" x14ac:dyDescent="0.25">
      <c r="B22" s="1969"/>
      <c r="C22" s="1999"/>
      <c r="D22" s="1979"/>
      <c r="E22" s="1979"/>
      <c r="F22" s="1979"/>
      <c r="G22" s="1981"/>
      <c r="H22" s="2000"/>
      <c r="I22" s="2000"/>
      <c r="J22" s="2000"/>
      <c r="K22" s="369" t="s">
        <v>188</v>
      </c>
      <c r="L22" s="1975"/>
    </row>
    <row r="23" spans="2:14" s="1976" customFormat="1" ht="11.25" customHeight="1" x14ac:dyDescent="0.25">
      <c r="B23" s="1969"/>
      <c r="C23" s="1970"/>
      <c r="D23" s="2554" t="s">
        <v>495</v>
      </c>
      <c r="E23" s="2554"/>
      <c r="F23" s="2001"/>
      <c r="G23" s="2623" t="s">
        <v>510</v>
      </c>
      <c r="H23" s="2623"/>
      <c r="I23" s="573"/>
      <c r="J23" s="2554" t="s">
        <v>501</v>
      </c>
      <c r="K23" s="2554"/>
      <c r="L23" s="1975"/>
    </row>
    <row r="24" spans="2:14" s="1976" customFormat="1" ht="15" customHeight="1" x14ac:dyDescent="0.25">
      <c r="B24" s="1969"/>
      <c r="C24" s="1970"/>
      <c r="D24" s="2556" t="str">
        <f>'Datos Generales'!C16</f>
        <v>Preparado por</v>
      </c>
      <c r="E24" s="2556"/>
      <c r="F24" s="2001"/>
      <c r="G24" s="2622" t="str">
        <f>'Datos Generales'!D16</f>
        <v>Revisado por</v>
      </c>
      <c r="H24" s="2622"/>
      <c r="I24" s="377"/>
      <c r="J24" s="2555" t="str">
        <f>'Datos Generales'!E16</f>
        <v>Autorizado por</v>
      </c>
      <c r="K24" s="2555"/>
      <c r="L24" s="1975"/>
    </row>
    <row r="25" spans="2:14" s="1976" customFormat="1" ht="13.5" customHeight="1" x14ac:dyDescent="0.25">
      <c r="B25" s="1969"/>
      <c r="C25" s="1970"/>
      <c r="D25" s="2554" t="s">
        <v>496</v>
      </c>
      <c r="E25" s="2554"/>
      <c r="F25" s="2001"/>
      <c r="G25" s="2623" t="s">
        <v>488</v>
      </c>
      <c r="H25" s="2623"/>
      <c r="I25" s="573"/>
      <c r="J25" s="2554" t="s">
        <v>520</v>
      </c>
      <c r="K25" s="2554"/>
      <c r="L25" s="1975"/>
    </row>
    <row r="26" spans="2:14" s="1976" customFormat="1" ht="15" customHeight="1" x14ac:dyDescent="0.25">
      <c r="B26" s="1969"/>
      <c r="C26" s="1970"/>
      <c r="D26" s="2556" t="str">
        <f>'Datos Generales'!C17</f>
        <v>Puesto que ocupa</v>
      </c>
      <c r="E26" s="2556"/>
      <c r="F26" s="2001"/>
      <c r="G26" s="2622" t="str">
        <f>'Datos Generales'!D17</f>
        <v>Puesto que ocupa</v>
      </c>
      <c r="H26" s="2622"/>
      <c r="J26" s="2555" t="str">
        <f>'Datos Generales'!E17</f>
        <v>Puesto que ocupa</v>
      </c>
      <c r="K26" s="2555"/>
      <c r="L26" s="1975"/>
    </row>
    <row r="27" spans="2:14" s="1976" customFormat="1" ht="15" customHeight="1" x14ac:dyDescent="0.25">
      <c r="B27" s="1969"/>
      <c r="C27" s="1970"/>
      <c r="D27" s="2621">
        <v>45302</v>
      </c>
      <c r="E27" s="2621"/>
      <c r="F27" s="2001"/>
      <c r="G27" s="2621">
        <v>45302</v>
      </c>
      <c r="H27" s="2621"/>
      <c r="I27" s="406"/>
      <c r="J27" s="2621">
        <v>45303</v>
      </c>
      <c r="K27" s="2621"/>
      <c r="L27" s="1975"/>
    </row>
    <row r="28" spans="2:14" s="1976" customFormat="1" ht="15" customHeight="1" x14ac:dyDescent="0.25">
      <c r="B28" s="1969"/>
      <c r="C28" s="1970"/>
      <c r="D28" s="2556" t="s">
        <v>287</v>
      </c>
      <c r="E28" s="2556"/>
      <c r="F28" s="2001"/>
      <c r="G28" s="2622" t="s">
        <v>288</v>
      </c>
      <c r="H28" s="2622"/>
      <c r="J28" s="2555" t="s">
        <v>300</v>
      </c>
      <c r="K28" s="2555"/>
      <c r="L28" s="1975"/>
    </row>
    <row r="29" spans="2:14" x14ac:dyDescent="0.25">
      <c r="B29" s="173"/>
      <c r="C29" s="2002"/>
      <c r="D29" s="2003"/>
      <c r="E29" s="41"/>
      <c r="F29" s="2003"/>
      <c r="G29" s="2004"/>
      <c r="H29" s="2003"/>
      <c r="I29" s="2003"/>
      <c r="J29" s="2003"/>
      <c r="K29" s="2004"/>
      <c r="L29" s="175"/>
    </row>
    <row r="30" spans="2:14" x14ac:dyDescent="0.25">
      <c r="C30" s="2005"/>
      <c r="D30" s="1976"/>
      <c r="E30" s="1976"/>
      <c r="F30" s="1976"/>
      <c r="G30" s="2006"/>
      <c r="H30" s="1976"/>
      <c r="I30" s="1976"/>
      <c r="J30" s="1976"/>
      <c r="K30" s="2006"/>
    </row>
    <row r="33" spans="3:6" customFormat="1" x14ac:dyDescent="0.25">
      <c r="C33" s="1181"/>
    </row>
    <row r="34" spans="3:6" customFormat="1" x14ac:dyDescent="0.25">
      <c r="C34" s="1181"/>
    </row>
    <row r="35" spans="3:6" customFormat="1" x14ac:dyDescent="0.25">
      <c r="C35" s="1181"/>
    </row>
    <row r="36" spans="3:6" customFormat="1" x14ac:dyDescent="0.25">
      <c r="C36" s="1181"/>
    </row>
    <row r="37" spans="3:6" customFormat="1" x14ac:dyDescent="0.25">
      <c r="C37" s="1181"/>
    </row>
    <row r="38" spans="3:6" customFormat="1" x14ac:dyDescent="0.25">
      <c r="C38" s="1181"/>
    </row>
    <row r="39" spans="3:6" customFormat="1" x14ac:dyDescent="0.25">
      <c r="C39" s="1181"/>
    </row>
    <row r="40" spans="3:6" customFormat="1" x14ac:dyDescent="0.25">
      <c r="C40" s="1181"/>
    </row>
    <row r="41" spans="3:6" customFormat="1" x14ac:dyDescent="0.25">
      <c r="C41" s="1181"/>
    </row>
    <row r="42" spans="3:6" customFormat="1" x14ac:dyDescent="0.25">
      <c r="C42" s="1181"/>
    </row>
    <row r="43" spans="3:6" customFormat="1" x14ac:dyDescent="0.25">
      <c r="C43" s="1181"/>
    </row>
    <row r="44" spans="3:6" customFormat="1" x14ac:dyDescent="0.25">
      <c r="C44" s="1181"/>
    </row>
    <row r="45" spans="3:6" customFormat="1" x14ac:dyDescent="0.25">
      <c r="C45" s="1181"/>
    </row>
    <row r="46" spans="3:6" customFormat="1" x14ac:dyDescent="0.25">
      <c r="C46" s="1181"/>
    </row>
    <row r="47" spans="3:6" customFormat="1" x14ac:dyDescent="0.25">
      <c r="C47" s="1181"/>
    </row>
    <row r="48" spans="3:6" x14ac:dyDescent="0.25">
      <c r="C48" s="606"/>
      <c r="D48" s="248"/>
      <c r="E48"/>
      <c r="F48"/>
    </row>
    <row r="49" spans="3:6" x14ac:dyDescent="0.25">
      <c r="C49" s="606"/>
      <c r="D49" s="248"/>
      <c r="E49"/>
      <c r="F49"/>
    </row>
    <row r="50" spans="3:6" x14ac:dyDescent="0.25">
      <c r="C50" s="606"/>
      <c r="D50" s="248"/>
      <c r="E50"/>
      <c r="F50"/>
    </row>
    <row r="51" spans="3:6" x14ac:dyDescent="0.25">
      <c r="C51" s="606"/>
      <c r="D51" s="248"/>
      <c r="E51"/>
      <c r="F51"/>
    </row>
    <row r="52" spans="3:6" x14ac:dyDescent="0.25">
      <c r="C52" s="606"/>
      <c r="D52" s="248"/>
      <c r="E52"/>
      <c r="F52"/>
    </row>
    <row r="53" spans="3:6" x14ac:dyDescent="0.25">
      <c r="C53" s="606"/>
      <c r="D53" s="248"/>
      <c r="E53"/>
      <c r="F53"/>
    </row>
  </sheetData>
  <mergeCells count="26">
    <mergeCell ref="D24:E24"/>
    <mergeCell ref="G24:H24"/>
    <mergeCell ref="J24:K24"/>
    <mergeCell ref="B4:L4"/>
    <mergeCell ref="B5:L5"/>
    <mergeCell ref="B6:L6"/>
    <mergeCell ref="B7:L7"/>
    <mergeCell ref="B8:L8"/>
    <mergeCell ref="F9:G9"/>
    <mergeCell ref="E13:F13"/>
    <mergeCell ref="G13:H13"/>
    <mergeCell ref="D23:E23"/>
    <mergeCell ref="G23:H23"/>
    <mergeCell ref="J23:K23"/>
    <mergeCell ref="D25:E25"/>
    <mergeCell ref="G25:H25"/>
    <mergeCell ref="J25:K25"/>
    <mergeCell ref="D26:E26"/>
    <mergeCell ref="G26:H26"/>
    <mergeCell ref="J26:K26"/>
    <mergeCell ref="D27:E27"/>
    <mergeCell ref="G27:H27"/>
    <mergeCell ref="J27:K27"/>
    <mergeCell ref="D28:E28"/>
    <mergeCell ref="G28:H28"/>
    <mergeCell ref="J28:K28"/>
  </mergeCells>
  <pageMargins left="0.27" right="0.27" top="0.3" bottom="0.32" header="0.3" footer="0.2"/>
  <pageSetup paperSize="5"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3"/>
  <sheetViews>
    <sheetView topLeftCell="A4" workbookViewId="0">
      <selection activeCell="J13" sqref="J13"/>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20.5703125" style="162" customWidth="1"/>
    <col min="5" max="5" width="17.28515625" style="162" bestFit="1" customWidth="1"/>
    <col min="6" max="6" width="17.7109375" style="162" customWidth="1"/>
    <col min="7" max="7" width="34.42578125" style="227" customWidth="1"/>
    <col min="8" max="8" width="16.140625" style="162" customWidth="1"/>
    <col min="9" max="9" width="15.5703125" style="162" customWidth="1"/>
    <col min="10" max="10" width="16" style="162" customWidth="1"/>
    <col min="11" max="11" width="22.570312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1976" customFormat="1" ht="12.75" x14ac:dyDescent="0.2">
      <c r="B3" s="1969"/>
      <c r="C3" s="1970"/>
      <c r="D3" s="1971"/>
      <c r="E3" s="1971"/>
      <c r="F3" s="1972"/>
      <c r="G3" s="1973"/>
      <c r="H3" s="1971"/>
      <c r="I3" s="1971"/>
      <c r="J3" s="1971"/>
      <c r="K3" s="1974"/>
      <c r="L3" s="1975"/>
    </row>
    <row r="4" spans="2:12" s="1976" customFormat="1" ht="12.75" customHeight="1" x14ac:dyDescent="0.3">
      <c r="B4" s="3128"/>
      <c r="C4" s="3129"/>
      <c r="D4" s="3129"/>
      <c r="E4" s="3129"/>
      <c r="F4" s="3129"/>
      <c r="G4" s="3129"/>
      <c r="H4" s="3129"/>
      <c r="I4" s="3129"/>
      <c r="J4" s="3129"/>
      <c r="K4" s="3129"/>
      <c r="L4" s="3130"/>
    </row>
    <row r="5" spans="2:12" s="1976" customFormat="1" ht="18.75" x14ac:dyDescent="0.3">
      <c r="B5" s="3022" t="s">
        <v>27</v>
      </c>
      <c r="C5" s="3023"/>
      <c r="D5" s="3023"/>
      <c r="E5" s="3023"/>
      <c r="F5" s="3023"/>
      <c r="G5" s="3023"/>
      <c r="H5" s="3023"/>
      <c r="I5" s="3023"/>
      <c r="J5" s="3023"/>
      <c r="K5" s="3023"/>
      <c r="L5" s="3024"/>
    </row>
    <row r="6" spans="2:12" s="1976" customFormat="1" ht="15.75" x14ac:dyDescent="0.25">
      <c r="B6" s="3131" t="s">
        <v>383</v>
      </c>
      <c r="C6" s="3132"/>
      <c r="D6" s="3132"/>
      <c r="E6" s="3132"/>
      <c r="F6" s="3132"/>
      <c r="G6" s="3132"/>
      <c r="H6" s="3132"/>
      <c r="I6" s="3132"/>
      <c r="J6" s="3132"/>
      <c r="K6" s="3132"/>
      <c r="L6" s="3133"/>
    </row>
    <row r="7" spans="2:12" s="1976" customFormat="1" ht="15.75" x14ac:dyDescent="0.25">
      <c r="B7" s="3134" t="s">
        <v>157</v>
      </c>
      <c r="C7" s="3135"/>
      <c r="D7" s="3135"/>
      <c r="E7" s="3135"/>
      <c r="F7" s="3135"/>
      <c r="G7" s="3135"/>
      <c r="H7" s="3135"/>
      <c r="I7" s="3135"/>
      <c r="J7" s="3135"/>
      <c r="K7" s="3135"/>
      <c r="L7" s="3136"/>
    </row>
    <row r="8" spans="2:12" s="1976" customFormat="1" ht="15.75" x14ac:dyDescent="0.25">
      <c r="B8" s="2635"/>
      <c r="C8" s="2636"/>
      <c r="D8" s="2636"/>
      <c r="E8" s="2636"/>
      <c r="F8" s="2636"/>
      <c r="G8" s="2636"/>
      <c r="H8" s="2636"/>
      <c r="I8" s="2636"/>
      <c r="J8" s="2636"/>
      <c r="K8" s="2636"/>
      <c r="L8" s="2637"/>
    </row>
    <row r="9" spans="2:12" s="1976" customFormat="1" ht="14.25" customHeight="1" x14ac:dyDescent="0.3">
      <c r="B9" s="1969"/>
      <c r="C9" s="1977"/>
      <c r="D9" s="1978"/>
      <c r="E9" s="1979" t="s">
        <v>32</v>
      </c>
      <c r="F9" s="2638" t="str">
        <f>'Datos Generales'!C7</f>
        <v>DIGESETT</v>
      </c>
      <c r="G9" s="2638"/>
      <c r="H9" s="1979" t="s">
        <v>252</v>
      </c>
      <c r="I9" s="779">
        <f>'Datos Generales'!C6</f>
        <v>45291</v>
      </c>
      <c r="J9" s="206"/>
      <c r="K9" s="1980"/>
      <c r="L9" s="1975"/>
    </row>
    <row r="10" spans="2:12" s="1976" customFormat="1" ht="4.5" customHeight="1" x14ac:dyDescent="0.3">
      <c r="B10" s="1969"/>
      <c r="C10" s="1977"/>
      <c r="D10" s="1978"/>
      <c r="E10" s="1979"/>
      <c r="F10" s="769"/>
      <c r="G10" s="769"/>
      <c r="H10" s="1979"/>
      <c r="I10" s="770"/>
      <c r="J10" s="206"/>
      <c r="K10" s="1980"/>
      <c r="L10" s="1975"/>
    </row>
    <row r="11" spans="2:12" s="1976" customFormat="1" ht="15" customHeight="1" x14ac:dyDescent="0.3">
      <c r="B11" s="1969"/>
      <c r="C11" s="1977"/>
      <c r="D11" s="1979" t="s">
        <v>16</v>
      </c>
      <c r="E11" s="1182" t="str">
        <f>'Datos Generales'!C8</f>
        <v>0202</v>
      </c>
      <c r="F11" s="1979" t="s">
        <v>28</v>
      </c>
      <c r="G11" s="1182" t="str">
        <f>'Datos Generales'!C9</f>
        <v>02</v>
      </c>
      <c r="H11" s="1979" t="s">
        <v>20</v>
      </c>
      <c r="I11" s="1182" t="str">
        <f>'Datos Generales'!C10</f>
        <v>01</v>
      </c>
      <c r="J11" s="1979" t="s">
        <v>22</v>
      </c>
      <c r="K11" s="1182" t="str">
        <f>'Datos Generales'!C11</f>
        <v>0005</v>
      </c>
      <c r="L11" s="1975"/>
    </row>
    <row r="12" spans="2:12" s="1976" customFormat="1" ht="4.5" customHeight="1" x14ac:dyDescent="0.3">
      <c r="B12" s="1969"/>
      <c r="C12" s="1977"/>
      <c r="D12" s="1978"/>
      <c r="E12" s="1978"/>
      <c r="F12" s="1978"/>
      <c r="G12" s="1981"/>
      <c r="H12" s="1978"/>
      <c r="I12" s="1978"/>
      <c r="J12" s="14"/>
      <c r="K12" s="1982"/>
      <c r="L12" s="1975"/>
    </row>
    <row r="13" spans="2:12" s="1976" customFormat="1" ht="18.75" x14ac:dyDescent="0.3">
      <c r="B13" s="1969"/>
      <c r="C13" s="1977"/>
      <c r="D13" s="768" t="s">
        <v>270</v>
      </c>
      <c r="E13" s="2639"/>
      <c r="F13" s="2639"/>
      <c r="G13" s="2640" t="s">
        <v>384</v>
      </c>
      <c r="H13" s="2641"/>
      <c r="I13" s="777" t="s">
        <v>553</v>
      </c>
      <c r="J13" s="14"/>
      <c r="K13" s="1982"/>
      <c r="L13" s="1975"/>
    </row>
    <row r="14" spans="2:12" s="1976" customFormat="1" ht="7.5" customHeight="1" x14ac:dyDescent="0.3">
      <c r="B14" s="1969"/>
      <c r="C14" s="1977"/>
      <c r="G14" s="1981"/>
      <c r="J14" s="14"/>
      <c r="K14" s="1982"/>
      <c r="L14" s="1975"/>
    </row>
    <row r="15" spans="2:12" s="1987" customFormat="1" ht="28.5" x14ac:dyDescent="0.25">
      <c r="B15" s="1983"/>
      <c r="C15" s="1984" t="s">
        <v>103</v>
      </c>
      <c r="D15" s="1002" t="s">
        <v>314</v>
      </c>
      <c r="E15" s="1985" t="s">
        <v>271</v>
      </c>
      <c r="F15" s="1002" t="s">
        <v>238</v>
      </c>
      <c r="G15" s="1004" t="s">
        <v>385</v>
      </c>
      <c r="H15" s="1005" t="s">
        <v>151</v>
      </c>
      <c r="I15" s="1005" t="s">
        <v>152</v>
      </c>
      <c r="J15" s="1006" t="s">
        <v>315</v>
      </c>
      <c r="K15" s="1007" t="s">
        <v>86</v>
      </c>
      <c r="L15" s="1986"/>
    </row>
    <row r="16" spans="2:12" s="1976" customFormat="1" ht="30" x14ac:dyDescent="0.25">
      <c r="B16" s="1969"/>
      <c r="C16" s="1185">
        <v>1</v>
      </c>
      <c r="D16" s="1186" t="s">
        <v>508</v>
      </c>
      <c r="E16" s="1187" t="s">
        <v>528</v>
      </c>
      <c r="F16" s="1988" t="s">
        <v>899</v>
      </c>
      <c r="G16" s="1989" t="s">
        <v>900</v>
      </c>
      <c r="H16" s="1190">
        <v>1796903.37</v>
      </c>
      <c r="I16" s="1190"/>
      <c r="J16" s="1190" t="s">
        <v>556</v>
      </c>
      <c r="K16" s="1191"/>
      <c r="L16" s="1975"/>
    </row>
    <row r="17" spans="2:14" s="1976" customFormat="1" ht="37.5" customHeight="1" x14ac:dyDescent="0.25">
      <c r="B17" s="1969"/>
      <c r="C17" s="1185">
        <v>2</v>
      </c>
      <c r="D17" s="1186" t="s">
        <v>508</v>
      </c>
      <c r="E17" s="1187" t="s">
        <v>528</v>
      </c>
      <c r="F17" s="1988" t="s">
        <v>897</v>
      </c>
      <c r="G17" s="1989" t="s">
        <v>902</v>
      </c>
      <c r="H17" s="1190"/>
      <c r="I17" s="1190">
        <f>+H16</f>
        <v>1796903.37</v>
      </c>
      <c r="J17" s="1190"/>
      <c r="K17" s="1191"/>
      <c r="L17" s="1975"/>
      <c r="N17" s="1990"/>
    </row>
    <row r="18" spans="2:14" s="1976" customFormat="1" ht="8.25" customHeight="1" x14ac:dyDescent="0.25">
      <c r="B18" s="1969"/>
      <c r="C18" s="1185">
        <v>4</v>
      </c>
      <c r="D18" s="1186"/>
      <c r="E18" s="1187"/>
      <c r="F18" s="1988"/>
      <c r="G18" s="1989"/>
      <c r="H18" s="1190"/>
      <c r="I18" s="1190"/>
      <c r="J18" s="1190"/>
      <c r="K18" s="1191"/>
      <c r="L18" s="1975"/>
    </row>
    <row r="19" spans="2:14" s="1976" customFormat="1" ht="139.5" customHeight="1" x14ac:dyDescent="0.25">
      <c r="B19" s="1969"/>
      <c r="C19" s="1185"/>
      <c r="D19" s="1192"/>
      <c r="E19" s="1193"/>
      <c r="F19" s="1184" t="s">
        <v>926</v>
      </c>
      <c r="G19" s="1184" t="s">
        <v>2019</v>
      </c>
      <c r="H19" s="1190"/>
      <c r="I19" s="1190"/>
      <c r="J19" s="1190"/>
      <c r="K19" s="1191"/>
      <c r="L19" s="1975"/>
    </row>
    <row r="20" spans="2:14" s="1976" customFormat="1" ht="6.75" customHeight="1" x14ac:dyDescent="0.25">
      <c r="B20" s="1969"/>
      <c r="C20" s="1179"/>
      <c r="D20" s="367"/>
      <c r="E20" s="368"/>
      <c r="F20" s="1991"/>
      <c r="G20" s="1992"/>
      <c r="H20" s="774"/>
      <c r="I20" s="774"/>
      <c r="J20" s="775"/>
      <c r="K20" s="776"/>
      <c r="L20" s="1975"/>
    </row>
    <row r="21" spans="2:14" s="1976" customFormat="1" x14ac:dyDescent="0.25">
      <c r="B21" s="1969"/>
      <c r="C21" s="1993"/>
      <c r="D21" s="1994"/>
      <c r="E21" s="1994"/>
      <c r="F21" s="1994"/>
      <c r="G21" s="1995" t="s">
        <v>58</v>
      </c>
      <c r="H21" s="1996">
        <f>SUM(H16:H18)</f>
        <v>1796903.37</v>
      </c>
      <c r="I21" s="1996">
        <f>SUM(I16:I18)</f>
        <v>1796903.37</v>
      </c>
      <c r="J21" s="1997"/>
      <c r="K21" s="1998"/>
      <c r="L21" s="1975"/>
    </row>
    <row r="22" spans="2:14" s="1976" customFormat="1" x14ac:dyDescent="0.25">
      <c r="B22" s="1969"/>
      <c r="C22" s="1999"/>
      <c r="D22" s="1979"/>
      <c r="E22" s="1979"/>
      <c r="F22" s="1979"/>
      <c r="G22" s="1981"/>
      <c r="H22" s="2000"/>
      <c r="I22" s="2000"/>
      <c r="J22" s="2000"/>
      <c r="K22" s="369" t="s">
        <v>188</v>
      </c>
      <c r="L22" s="1975"/>
    </row>
    <row r="23" spans="2:14" s="1976" customFormat="1" ht="11.25" customHeight="1" x14ac:dyDescent="0.25">
      <c r="B23" s="1969"/>
      <c r="C23" s="1970"/>
      <c r="D23" s="2554" t="s">
        <v>495</v>
      </c>
      <c r="E23" s="2554"/>
      <c r="F23" s="2001"/>
      <c r="G23" s="2623" t="s">
        <v>510</v>
      </c>
      <c r="H23" s="2623"/>
      <c r="I23" s="573"/>
      <c r="J23" s="2554" t="s">
        <v>901</v>
      </c>
      <c r="K23" s="2554"/>
      <c r="L23" s="1975"/>
    </row>
    <row r="24" spans="2:14" s="1976" customFormat="1" ht="15" customHeight="1" x14ac:dyDescent="0.25">
      <c r="B24" s="1969"/>
      <c r="C24" s="1970"/>
      <c r="D24" s="2556" t="str">
        <f>'Datos Generales'!C16</f>
        <v>Preparado por</v>
      </c>
      <c r="E24" s="2556"/>
      <c r="F24" s="2001"/>
      <c r="G24" s="2622" t="str">
        <f>'Datos Generales'!D16</f>
        <v>Revisado por</v>
      </c>
      <c r="H24" s="2622"/>
      <c r="I24" s="377"/>
      <c r="J24" s="2555" t="str">
        <f>'Datos Generales'!E16</f>
        <v>Autorizado por</v>
      </c>
      <c r="K24" s="2555"/>
      <c r="L24" s="1975"/>
    </row>
    <row r="25" spans="2:14" s="1976" customFormat="1" ht="13.5" customHeight="1" x14ac:dyDescent="0.25">
      <c r="B25" s="1969"/>
      <c r="C25" s="1970"/>
      <c r="D25" s="2554" t="s">
        <v>496</v>
      </c>
      <c r="E25" s="2554"/>
      <c r="F25" s="2001"/>
      <c r="G25" s="2623" t="s">
        <v>488</v>
      </c>
      <c r="H25" s="2623"/>
      <c r="I25" s="573"/>
      <c r="J25" s="2554" t="s">
        <v>520</v>
      </c>
      <c r="K25" s="2554"/>
      <c r="L25" s="1975"/>
    </row>
    <row r="26" spans="2:14" s="1976" customFormat="1" ht="15" customHeight="1" x14ac:dyDescent="0.25">
      <c r="B26" s="1969"/>
      <c r="C26" s="1970"/>
      <c r="D26" s="2556" t="str">
        <f>'Datos Generales'!C17</f>
        <v>Puesto que ocupa</v>
      </c>
      <c r="E26" s="2556"/>
      <c r="F26" s="2001"/>
      <c r="G26" s="2622" t="str">
        <f>'Datos Generales'!D17</f>
        <v>Puesto que ocupa</v>
      </c>
      <c r="H26" s="2622"/>
      <c r="J26" s="2555" t="str">
        <f>'Datos Generales'!E17</f>
        <v>Puesto que ocupa</v>
      </c>
      <c r="K26" s="2555"/>
      <c r="L26" s="1975"/>
    </row>
    <row r="27" spans="2:14" s="1976" customFormat="1" ht="15" customHeight="1" x14ac:dyDescent="0.25">
      <c r="B27" s="1969"/>
      <c r="C27" s="1970"/>
      <c r="D27" s="2621">
        <v>45302</v>
      </c>
      <c r="E27" s="2621"/>
      <c r="F27" s="2001"/>
      <c r="G27" s="2621">
        <v>45302</v>
      </c>
      <c r="H27" s="2621"/>
      <c r="I27" s="406"/>
      <c r="J27" s="2621">
        <v>45303</v>
      </c>
      <c r="K27" s="2621"/>
      <c r="L27" s="1975"/>
    </row>
    <row r="28" spans="2:14" s="1976" customFormat="1" ht="15" customHeight="1" x14ac:dyDescent="0.25">
      <c r="B28" s="1969"/>
      <c r="C28" s="1970"/>
      <c r="D28" s="2556" t="s">
        <v>287</v>
      </c>
      <c r="E28" s="2556"/>
      <c r="F28" s="2001"/>
      <c r="G28" s="2622" t="s">
        <v>288</v>
      </c>
      <c r="H28" s="2622"/>
      <c r="J28" s="2555" t="s">
        <v>300</v>
      </c>
      <c r="K28" s="2555"/>
      <c r="L28" s="1975"/>
    </row>
    <row r="29" spans="2:14" x14ac:dyDescent="0.25">
      <c r="B29" s="173"/>
      <c r="C29" s="2002"/>
      <c r="D29" s="2003"/>
      <c r="E29" s="41"/>
      <c r="F29" s="2003"/>
      <c r="G29" s="2004"/>
      <c r="H29" s="2003"/>
      <c r="I29" s="2003"/>
      <c r="J29" s="2003"/>
      <c r="K29" s="2004"/>
      <c r="L29" s="175"/>
    </row>
    <row r="30" spans="2:14" x14ac:dyDescent="0.25">
      <c r="C30" s="2005"/>
      <c r="D30" s="1976"/>
      <c r="E30" s="1976"/>
      <c r="F30" s="1976"/>
      <c r="G30" s="2006"/>
      <c r="H30" s="1976"/>
      <c r="I30" s="1976"/>
      <c r="J30" s="1976"/>
      <c r="K30" s="2006"/>
    </row>
    <row r="33" spans="3:6" customFormat="1" x14ac:dyDescent="0.25">
      <c r="C33" s="1181"/>
    </row>
    <row r="34" spans="3:6" customFormat="1" x14ac:dyDescent="0.25">
      <c r="C34" s="1181"/>
    </row>
    <row r="35" spans="3:6" customFormat="1" x14ac:dyDescent="0.25">
      <c r="C35" s="1181"/>
    </row>
    <row r="36" spans="3:6" customFormat="1" x14ac:dyDescent="0.25">
      <c r="C36" s="1181"/>
    </row>
    <row r="37" spans="3:6" customFormat="1" x14ac:dyDescent="0.25">
      <c r="C37" s="1181"/>
    </row>
    <row r="38" spans="3:6" customFormat="1" x14ac:dyDescent="0.25">
      <c r="C38" s="1181"/>
    </row>
    <row r="39" spans="3:6" customFormat="1" x14ac:dyDescent="0.25">
      <c r="C39" s="1181"/>
    </row>
    <row r="40" spans="3:6" customFormat="1" x14ac:dyDescent="0.25">
      <c r="C40" s="1181"/>
    </row>
    <row r="41" spans="3:6" customFormat="1" x14ac:dyDescent="0.25">
      <c r="C41" s="1181"/>
    </row>
    <row r="42" spans="3:6" customFormat="1" x14ac:dyDescent="0.25">
      <c r="C42" s="1181"/>
    </row>
    <row r="43" spans="3:6" customFormat="1" x14ac:dyDescent="0.25">
      <c r="C43" s="1181"/>
    </row>
    <row r="44" spans="3:6" customFormat="1" x14ac:dyDescent="0.25">
      <c r="C44" s="1181"/>
    </row>
    <row r="45" spans="3:6" customFormat="1" x14ac:dyDescent="0.25">
      <c r="C45" s="1181"/>
    </row>
    <row r="46" spans="3:6" customFormat="1" x14ac:dyDescent="0.25">
      <c r="C46" s="1181"/>
    </row>
    <row r="47" spans="3:6" customFormat="1" x14ac:dyDescent="0.25">
      <c r="C47" s="1181"/>
    </row>
    <row r="48" spans="3:6" x14ac:dyDescent="0.25">
      <c r="C48" s="606"/>
      <c r="D48" s="248"/>
      <c r="E48"/>
      <c r="F48"/>
    </row>
    <row r="49" spans="3:6" x14ac:dyDescent="0.25">
      <c r="C49" s="606"/>
      <c r="D49" s="248"/>
      <c r="E49"/>
      <c r="F49"/>
    </row>
    <row r="50" spans="3:6" x14ac:dyDescent="0.25">
      <c r="C50" s="606"/>
      <c r="D50" s="248"/>
      <c r="E50"/>
      <c r="F50"/>
    </row>
    <row r="51" spans="3:6" x14ac:dyDescent="0.25">
      <c r="C51" s="606"/>
      <c r="D51" s="248"/>
      <c r="E51"/>
      <c r="F51"/>
    </row>
    <row r="52" spans="3:6" x14ac:dyDescent="0.25">
      <c r="C52" s="606"/>
      <c r="D52" s="248"/>
      <c r="E52"/>
      <c r="F52"/>
    </row>
    <row r="53" spans="3:6" x14ac:dyDescent="0.25">
      <c r="C53" s="606"/>
      <c r="D53" s="248"/>
      <c r="E53"/>
      <c r="F53"/>
    </row>
  </sheetData>
  <mergeCells count="26">
    <mergeCell ref="D24:E24"/>
    <mergeCell ref="G24:H24"/>
    <mergeCell ref="J24:K24"/>
    <mergeCell ref="B4:L4"/>
    <mergeCell ref="B5:L5"/>
    <mergeCell ref="B6:L6"/>
    <mergeCell ref="B7:L7"/>
    <mergeCell ref="B8:L8"/>
    <mergeCell ref="F9:G9"/>
    <mergeCell ref="E13:F13"/>
    <mergeCell ref="G13:H13"/>
    <mergeCell ref="D23:E23"/>
    <mergeCell ref="G23:H23"/>
    <mergeCell ref="J23:K23"/>
    <mergeCell ref="D25:E25"/>
    <mergeCell ref="G25:H25"/>
    <mergeCell ref="J25:K25"/>
    <mergeCell ref="D26:E26"/>
    <mergeCell ref="G26:H26"/>
    <mergeCell ref="J26:K26"/>
    <mergeCell ref="D27:E27"/>
    <mergeCell ref="G27:H27"/>
    <mergeCell ref="J27:K27"/>
    <mergeCell ref="D28:E28"/>
    <mergeCell ref="G28:H28"/>
    <mergeCell ref="J28:K28"/>
  </mergeCells>
  <pageMargins left="0.3" right="0.3" top="0.75" bottom="0.37" header="0.3" footer="0.3"/>
  <pageSetup paperSize="5"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4"/>
  <sheetViews>
    <sheetView topLeftCell="A7" workbookViewId="0">
      <selection activeCell="D28" sqref="D28:K28"/>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14.140625" style="162" customWidth="1"/>
    <col min="5" max="5" width="17.28515625" style="162" bestFit="1" customWidth="1"/>
    <col min="6" max="6" width="16.28515625" style="162" customWidth="1"/>
    <col min="7" max="7" width="34.42578125" style="227" customWidth="1"/>
    <col min="8" max="8" width="15.85546875" style="162" customWidth="1"/>
    <col min="9" max="9" width="14.5703125" style="162" customWidth="1"/>
    <col min="10" max="10" width="14.85546875" style="162" customWidth="1"/>
    <col min="11" max="11" width="18.570312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30" x14ac:dyDescent="0.3">
      <c r="B13" s="154"/>
      <c r="C13" s="1178"/>
      <c r="D13" s="768" t="s">
        <v>270</v>
      </c>
      <c r="E13" s="2639"/>
      <c r="F13" s="2639"/>
      <c r="G13" s="2640" t="s">
        <v>384</v>
      </c>
      <c r="H13" s="2641"/>
      <c r="I13" s="777" t="s">
        <v>553</v>
      </c>
      <c r="J13" s="14"/>
      <c r="K13" s="765"/>
      <c r="L13" s="291"/>
    </row>
    <row r="14" spans="2:12" s="47" customFormat="1" ht="9.75" customHeight="1" x14ac:dyDescent="0.3">
      <c r="B14" s="154"/>
      <c r="C14" s="1178"/>
      <c r="G14" s="143"/>
      <c r="J14" s="14"/>
      <c r="K14" s="765"/>
      <c r="L14" s="291"/>
    </row>
    <row r="15" spans="2:12" s="47" customFormat="1" ht="9" customHeight="1" x14ac:dyDescent="0.3">
      <c r="B15" s="154"/>
      <c r="C15" s="1178"/>
      <c r="F15" s="14"/>
      <c r="G15" s="766"/>
      <c r="J15" s="767"/>
      <c r="K15" s="102"/>
      <c r="L15" s="291"/>
    </row>
    <row r="16" spans="2:12"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row>
    <row r="17" spans="2:14" s="47" customFormat="1" ht="30" x14ac:dyDescent="0.25">
      <c r="B17" s="154"/>
      <c r="C17" s="1185">
        <v>1</v>
      </c>
      <c r="D17" s="1186" t="s">
        <v>508</v>
      </c>
      <c r="E17" s="1187" t="s">
        <v>528</v>
      </c>
      <c r="F17" s="1188" t="s">
        <v>548</v>
      </c>
      <c r="G17" s="1189" t="s">
        <v>529</v>
      </c>
      <c r="H17" s="1190">
        <v>10710953.109999999</v>
      </c>
      <c r="I17" s="1190"/>
      <c r="J17" s="1190" t="s">
        <v>274</v>
      </c>
      <c r="K17" s="1191"/>
      <c r="L17" s="291"/>
    </row>
    <row r="18" spans="2:14" s="47" customFormat="1" ht="30" x14ac:dyDescent="0.25">
      <c r="B18" s="154"/>
      <c r="C18" s="1185">
        <v>2</v>
      </c>
      <c r="D18" s="1186" t="s">
        <v>508</v>
      </c>
      <c r="E18" s="1187" t="s">
        <v>528</v>
      </c>
      <c r="F18" s="1188" t="s">
        <v>737</v>
      </c>
      <c r="G18" s="1189" t="s">
        <v>738</v>
      </c>
      <c r="H18" s="1190"/>
      <c r="I18" s="1190">
        <f>+H17</f>
        <v>10710953.109999999</v>
      </c>
      <c r="J18" s="1190"/>
      <c r="K18" s="1191"/>
      <c r="L18" s="291"/>
      <c r="N18" s="773"/>
    </row>
    <row r="19" spans="2:14" s="47" customFormat="1" x14ac:dyDescent="0.25">
      <c r="B19" s="154"/>
      <c r="C19" s="1185">
        <v>3</v>
      </c>
      <c r="D19" s="1186"/>
      <c r="E19" s="1187"/>
      <c r="F19" s="1188"/>
      <c r="G19" s="1189"/>
      <c r="H19" s="1190"/>
      <c r="I19" s="1190"/>
      <c r="J19" s="1190"/>
      <c r="K19" s="1191"/>
      <c r="L19" s="291"/>
    </row>
    <row r="20" spans="2:14" s="47" customFormat="1" ht="120" customHeight="1" x14ac:dyDescent="0.25">
      <c r="B20" s="154"/>
      <c r="C20" s="1185"/>
      <c r="D20" s="1192"/>
      <c r="E20" s="1193"/>
      <c r="F20" s="1184" t="s">
        <v>925</v>
      </c>
      <c r="G20" s="1184" t="s">
        <v>739</v>
      </c>
      <c r="H20" s="1190"/>
      <c r="I20" s="1190"/>
      <c r="J20" s="1190"/>
      <c r="K20" s="1191"/>
      <c r="L20" s="291"/>
    </row>
    <row r="21" spans="2:14" s="47" customFormat="1" ht="6.75" customHeight="1" x14ac:dyDescent="0.25">
      <c r="B21" s="154"/>
      <c r="C21" s="1179"/>
      <c r="D21" s="367"/>
      <c r="E21" s="368"/>
      <c r="F21" s="771"/>
      <c r="G21" s="772"/>
      <c r="H21" s="774"/>
      <c r="I21" s="774"/>
      <c r="J21" s="775"/>
      <c r="K21" s="776"/>
      <c r="L21" s="291"/>
    </row>
    <row r="22" spans="2:14" s="47" customFormat="1" x14ac:dyDescent="0.25">
      <c r="B22" s="154"/>
      <c r="C22" s="1343"/>
      <c r="D22" s="1344"/>
      <c r="E22" s="1344"/>
      <c r="F22" s="1344"/>
      <c r="G22" s="1394" t="s">
        <v>58</v>
      </c>
      <c r="H22" s="1395">
        <f>SUM(H17:H19)</f>
        <v>10710953.109999999</v>
      </c>
      <c r="I22" s="1395">
        <f>SUM(I17:I19)</f>
        <v>10710953.109999999</v>
      </c>
      <c r="J22" s="1183"/>
      <c r="K22" s="1345"/>
      <c r="L22" s="291"/>
    </row>
    <row r="23" spans="2:14" s="47" customFormat="1" x14ac:dyDescent="0.25">
      <c r="B23" s="154"/>
      <c r="C23" s="1180"/>
      <c r="D23" s="49"/>
      <c r="E23" s="49"/>
      <c r="F23" s="49"/>
      <c r="G23" s="143"/>
      <c r="H23" s="117"/>
      <c r="I23" s="117"/>
      <c r="J23" s="117"/>
      <c r="K23" s="369" t="s">
        <v>188</v>
      </c>
      <c r="L23" s="291"/>
    </row>
    <row r="24" spans="2:14" s="47" customFormat="1" ht="15" customHeight="1" x14ac:dyDescent="0.25">
      <c r="B24" s="154"/>
      <c r="C24" s="570"/>
      <c r="D24" s="2554" t="s">
        <v>506</v>
      </c>
      <c r="E24" s="2554"/>
      <c r="F24" s="51"/>
      <c r="G24" s="2623" t="s">
        <v>510</v>
      </c>
      <c r="H24" s="2623"/>
      <c r="I24" s="573"/>
      <c r="J24" s="2554" t="s">
        <v>501</v>
      </c>
      <c r="K24" s="2554"/>
      <c r="L24" s="291"/>
    </row>
    <row r="25" spans="2:14" s="47" customFormat="1" ht="15" customHeight="1" x14ac:dyDescent="0.25">
      <c r="B25" s="154"/>
      <c r="C25" s="570"/>
      <c r="D25" s="2556" t="str">
        <f>'Datos Generales'!C16</f>
        <v>Preparado por</v>
      </c>
      <c r="E25" s="2556"/>
      <c r="F25" s="51"/>
      <c r="G25" s="2622" t="str">
        <f>'Datos Generales'!D16</f>
        <v>Revisado por</v>
      </c>
      <c r="H25" s="2622"/>
      <c r="I25" s="292"/>
      <c r="J25" s="2555" t="str">
        <f>'Datos Generales'!E16</f>
        <v>Autorizado por</v>
      </c>
      <c r="K25" s="2555"/>
      <c r="L25" s="291"/>
    </row>
    <row r="26" spans="2:14" s="47" customFormat="1" ht="15.75" customHeight="1" x14ac:dyDescent="0.25">
      <c r="B26" s="154"/>
      <c r="C26" s="570"/>
      <c r="D26" s="2554" t="s">
        <v>496</v>
      </c>
      <c r="E26" s="2554"/>
      <c r="F26" s="51"/>
      <c r="G26" s="2623" t="s">
        <v>488</v>
      </c>
      <c r="H26" s="2623"/>
      <c r="I26" s="573"/>
      <c r="J26" s="2554" t="s">
        <v>914</v>
      </c>
      <c r="K26" s="2554"/>
      <c r="L26" s="291"/>
    </row>
    <row r="27" spans="2:14" s="47" customFormat="1" ht="15" customHeight="1" x14ac:dyDescent="0.25">
      <c r="B27" s="154"/>
      <c r="C27" s="570"/>
      <c r="D27" s="2556" t="str">
        <f>'Datos Generales'!C17</f>
        <v>Puesto que ocupa</v>
      </c>
      <c r="E27" s="2556"/>
      <c r="F27" s="51"/>
      <c r="G27" s="2622" t="str">
        <f>'Datos Generales'!D17</f>
        <v>Puesto que ocupa</v>
      </c>
      <c r="H27" s="2622"/>
      <c r="J27" s="2555" t="str">
        <f>'Datos Generales'!E17</f>
        <v>Puesto que ocupa</v>
      </c>
      <c r="K27" s="2555"/>
      <c r="L27" s="291"/>
    </row>
    <row r="28" spans="2:14" s="47" customFormat="1" ht="12" customHeight="1" x14ac:dyDescent="0.25">
      <c r="B28" s="154"/>
      <c r="C28" s="570"/>
      <c r="D28" s="2621">
        <v>45301</v>
      </c>
      <c r="E28" s="2621"/>
      <c r="F28" s="51"/>
      <c r="G28" s="2621">
        <v>45301</v>
      </c>
      <c r="H28" s="2621"/>
      <c r="I28" s="406"/>
      <c r="J28" s="2621">
        <v>45303</v>
      </c>
      <c r="K28" s="2621"/>
      <c r="L28" s="291"/>
    </row>
    <row r="29" spans="2:14" s="47" customFormat="1" ht="15" customHeight="1" x14ac:dyDescent="0.25">
      <c r="B29" s="154"/>
      <c r="C29" s="570"/>
      <c r="D29" s="2556" t="s">
        <v>287</v>
      </c>
      <c r="E29" s="2556"/>
      <c r="F29" s="51"/>
      <c r="G29" s="2622" t="s">
        <v>288</v>
      </c>
      <c r="H29" s="2622"/>
      <c r="J29" s="2555" t="s">
        <v>300</v>
      </c>
      <c r="K29" s="2555"/>
      <c r="L29" s="291"/>
    </row>
    <row r="30" spans="2:14" x14ac:dyDescent="0.25">
      <c r="B30" s="173"/>
      <c r="C30" s="614"/>
      <c r="D30" s="370"/>
      <c r="E30" s="41"/>
      <c r="F30" s="370"/>
      <c r="G30" s="371"/>
      <c r="H30" s="370"/>
      <c r="I30" s="370"/>
      <c r="J30" s="370"/>
      <c r="K30" s="371"/>
      <c r="L30" s="175"/>
    </row>
    <row r="31" spans="2:14" x14ac:dyDescent="0.25">
      <c r="C31" s="2"/>
      <c r="D31" s="47"/>
      <c r="E31" s="47"/>
      <c r="F31" s="47"/>
      <c r="G31" s="59"/>
      <c r="H31" s="47"/>
      <c r="I31" s="47"/>
      <c r="J31" s="47"/>
      <c r="K31" s="59"/>
    </row>
    <row r="34" spans="3:3" customFormat="1" x14ac:dyDescent="0.25">
      <c r="C34" s="1181"/>
    </row>
    <row r="35" spans="3:3" customFormat="1" x14ac:dyDescent="0.25">
      <c r="C35" s="1181"/>
    </row>
    <row r="36" spans="3:3" customFormat="1" x14ac:dyDescent="0.25">
      <c r="C36" s="1181"/>
    </row>
    <row r="37" spans="3:3" customFormat="1" x14ac:dyDescent="0.25">
      <c r="C37" s="1181"/>
    </row>
    <row r="38" spans="3:3" customFormat="1" x14ac:dyDescent="0.25">
      <c r="C38" s="1181"/>
    </row>
    <row r="39" spans="3:3" customFormat="1" x14ac:dyDescent="0.25">
      <c r="C39" s="1181"/>
    </row>
    <row r="40" spans="3:3" customFormat="1" x14ac:dyDescent="0.25">
      <c r="C40" s="1181"/>
    </row>
    <row r="41" spans="3:3" customFormat="1" x14ac:dyDescent="0.25">
      <c r="C41" s="1181"/>
    </row>
    <row r="42" spans="3:3" customFormat="1" x14ac:dyDescent="0.25">
      <c r="C42" s="1181"/>
    </row>
    <row r="43" spans="3:3" customFormat="1" x14ac:dyDescent="0.25">
      <c r="C43" s="1181"/>
    </row>
    <row r="44" spans="3:3" customFormat="1" x14ac:dyDescent="0.25">
      <c r="C44" s="1181"/>
    </row>
    <row r="45" spans="3:3" customFormat="1" x14ac:dyDescent="0.25">
      <c r="C45" s="1181"/>
    </row>
    <row r="46" spans="3:3" customFormat="1" x14ac:dyDescent="0.25">
      <c r="C46" s="1181"/>
    </row>
    <row r="47" spans="3:3" customFormat="1" x14ac:dyDescent="0.25">
      <c r="C47" s="1181"/>
    </row>
    <row r="48" spans="3:3" customFormat="1" x14ac:dyDescent="0.25">
      <c r="C48" s="1181"/>
    </row>
    <row r="49" spans="3:6" x14ac:dyDescent="0.25">
      <c r="C49" s="606"/>
      <c r="D49" s="248"/>
      <c r="E49"/>
      <c r="F49"/>
    </row>
    <row r="50" spans="3:6" x14ac:dyDescent="0.25">
      <c r="C50" s="606"/>
      <c r="D50" s="248"/>
      <c r="E50"/>
      <c r="F50"/>
    </row>
    <row r="51" spans="3:6" x14ac:dyDescent="0.25">
      <c r="C51" s="606"/>
      <c r="D51" s="248"/>
      <c r="E51"/>
      <c r="F51"/>
    </row>
    <row r="52" spans="3:6" x14ac:dyDescent="0.25">
      <c r="C52" s="606"/>
      <c r="D52" s="248"/>
      <c r="E52"/>
      <c r="F52"/>
    </row>
    <row r="53" spans="3:6" x14ac:dyDescent="0.25">
      <c r="C53" s="606"/>
      <c r="D53" s="248"/>
      <c r="E53"/>
      <c r="F53"/>
    </row>
    <row r="54" spans="3:6" x14ac:dyDescent="0.25">
      <c r="C54" s="606"/>
      <c r="D54" s="248"/>
      <c r="E54"/>
      <c r="F54"/>
    </row>
  </sheetData>
  <mergeCells count="26">
    <mergeCell ref="D25:E25"/>
    <mergeCell ref="G25:H25"/>
    <mergeCell ref="J25:K25"/>
    <mergeCell ref="B4:L4"/>
    <mergeCell ref="B5:L5"/>
    <mergeCell ref="B6:L6"/>
    <mergeCell ref="B7:L7"/>
    <mergeCell ref="B8:L8"/>
    <mergeCell ref="F9:G9"/>
    <mergeCell ref="E13:F13"/>
    <mergeCell ref="G13:H13"/>
    <mergeCell ref="D24:E24"/>
    <mergeCell ref="G24:H24"/>
    <mergeCell ref="J24:K24"/>
    <mergeCell ref="D26:E26"/>
    <mergeCell ref="G26:H26"/>
    <mergeCell ref="J26:K26"/>
    <mergeCell ref="D27:E27"/>
    <mergeCell ref="G27:H27"/>
    <mergeCell ref="J27:K27"/>
    <mergeCell ref="D28:E28"/>
    <mergeCell ref="G28:H28"/>
    <mergeCell ref="J28:K28"/>
    <mergeCell ref="D29:E29"/>
    <mergeCell ref="G29:H29"/>
    <mergeCell ref="J29:K29"/>
  </mergeCells>
  <pageMargins left="0.7" right="0.7" top="0.34" bottom="0.39" header="0.3" footer="0.3"/>
  <pageSetup paperSize="5"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5"/>
  <sheetViews>
    <sheetView workbookViewId="0">
      <selection activeCell="D29" sqref="D29:K29"/>
    </sheetView>
  </sheetViews>
  <sheetFormatPr baseColWidth="10" defaultColWidth="17.28515625" defaultRowHeight="15" x14ac:dyDescent="0.25"/>
  <cols>
    <col min="1" max="1" width="3" style="162" customWidth="1"/>
    <col min="2" max="2" width="2.42578125" style="162" customWidth="1"/>
    <col min="3" max="3" width="3.28515625" style="167" bestFit="1" customWidth="1"/>
    <col min="4" max="4" width="14.140625" style="162" customWidth="1"/>
    <col min="5" max="5" width="17.28515625" style="162" bestFit="1" customWidth="1"/>
    <col min="6" max="6" width="16.28515625" style="162" customWidth="1"/>
    <col min="7" max="7" width="37" style="227" customWidth="1"/>
    <col min="8" max="8" width="15.85546875" style="162" customWidth="1"/>
    <col min="9" max="9" width="14.5703125" style="162" customWidth="1"/>
    <col min="10" max="10" width="14.85546875" style="162" customWidth="1"/>
    <col min="11" max="11" width="18.5703125" style="227" customWidth="1"/>
    <col min="12" max="12" width="2.7109375" style="162" customWidth="1"/>
    <col min="13" max="16384" width="17.28515625" style="162"/>
  </cols>
  <sheetData>
    <row r="2" spans="2:12" x14ac:dyDescent="0.25">
      <c r="B2" s="361"/>
      <c r="C2" s="812"/>
      <c r="D2" s="337"/>
      <c r="E2" s="337"/>
      <c r="F2" s="337"/>
      <c r="G2" s="362"/>
      <c r="H2" s="337"/>
      <c r="I2" s="337"/>
      <c r="J2" s="337"/>
      <c r="K2" s="362"/>
      <c r="L2" s="363"/>
    </row>
    <row r="3" spans="2:12" s="47" customFormat="1" ht="12.75" x14ac:dyDescent="0.2">
      <c r="B3" s="154"/>
      <c r="C3" s="570"/>
      <c r="D3" s="44"/>
      <c r="E3" s="44"/>
      <c r="F3" s="321"/>
      <c r="G3" s="364"/>
      <c r="H3" s="44"/>
      <c r="I3" s="44"/>
      <c r="J3" s="44"/>
      <c r="K3" s="101"/>
      <c r="L3" s="291"/>
    </row>
    <row r="4" spans="2:12" s="47" customFormat="1" ht="18.75" x14ac:dyDescent="0.3">
      <c r="B4" s="2624"/>
      <c r="C4" s="2625"/>
      <c r="D4" s="2625"/>
      <c r="E4" s="2625"/>
      <c r="F4" s="2625"/>
      <c r="G4" s="2625"/>
      <c r="H4" s="2625"/>
      <c r="I4" s="2625"/>
      <c r="J4" s="2625"/>
      <c r="K4" s="2625"/>
      <c r="L4" s="2626"/>
    </row>
    <row r="5" spans="2:12" s="47" customFormat="1" ht="18.75" x14ac:dyDescent="0.3">
      <c r="B5" s="2627" t="s">
        <v>27</v>
      </c>
      <c r="C5" s="2494"/>
      <c r="D5" s="2494"/>
      <c r="E5" s="2494"/>
      <c r="F5" s="2494"/>
      <c r="G5" s="2494"/>
      <c r="H5" s="2494"/>
      <c r="I5" s="2494"/>
      <c r="J5" s="2494"/>
      <c r="K5" s="2494"/>
      <c r="L5" s="2628"/>
    </row>
    <row r="6" spans="2:12" s="47" customFormat="1" ht="15.75" x14ac:dyDescent="0.25">
      <c r="B6" s="2629" t="s">
        <v>383</v>
      </c>
      <c r="C6" s="2630"/>
      <c r="D6" s="2630"/>
      <c r="E6" s="2630"/>
      <c r="F6" s="2630"/>
      <c r="G6" s="2630"/>
      <c r="H6" s="2630"/>
      <c r="I6" s="2630"/>
      <c r="J6" s="2630"/>
      <c r="K6" s="2630"/>
      <c r="L6" s="2631"/>
    </row>
    <row r="7" spans="2:12" s="47" customFormat="1" ht="15.75" x14ac:dyDescent="0.25">
      <c r="B7" s="2632" t="s">
        <v>157</v>
      </c>
      <c r="C7" s="2633"/>
      <c r="D7" s="2633"/>
      <c r="E7" s="2633"/>
      <c r="F7" s="2633"/>
      <c r="G7" s="2633"/>
      <c r="H7" s="2633"/>
      <c r="I7" s="2633"/>
      <c r="J7" s="2633"/>
      <c r="K7" s="2633"/>
      <c r="L7" s="2634"/>
    </row>
    <row r="8" spans="2:12" s="47" customFormat="1" ht="15.75" x14ac:dyDescent="0.25">
      <c r="B8" s="2635"/>
      <c r="C8" s="2636"/>
      <c r="D8" s="2636"/>
      <c r="E8" s="2636"/>
      <c r="F8" s="2636"/>
      <c r="G8" s="2636"/>
      <c r="H8" s="2636"/>
      <c r="I8" s="2636"/>
      <c r="J8" s="2636"/>
      <c r="K8" s="2636"/>
      <c r="L8" s="2637"/>
    </row>
    <row r="9" spans="2:12" s="47" customFormat="1" ht="14.25" customHeight="1" x14ac:dyDescent="0.3">
      <c r="B9" s="154"/>
      <c r="C9" s="1178"/>
      <c r="D9" s="31"/>
      <c r="E9" s="49" t="s">
        <v>32</v>
      </c>
      <c r="F9" s="2638" t="str">
        <f>'Datos Generales'!C7</f>
        <v>DIGESETT</v>
      </c>
      <c r="G9" s="2638"/>
      <c r="H9" s="49" t="s">
        <v>252</v>
      </c>
      <c r="I9" s="779">
        <f>'Datos Generales'!C6</f>
        <v>45291</v>
      </c>
      <c r="J9" s="206"/>
      <c r="K9" s="764"/>
      <c r="L9" s="291"/>
    </row>
    <row r="10" spans="2:12" s="47" customFormat="1" ht="4.5" customHeight="1" x14ac:dyDescent="0.3">
      <c r="B10" s="154"/>
      <c r="C10" s="1178"/>
      <c r="D10" s="31"/>
      <c r="E10" s="49"/>
      <c r="F10" s="769"/>
      <c r="G10" s="769"/>
      <c r="H10" s="49"/>
      <c r="I10" s="770"/>
      <c r="J10" s="206"/>
      <c r="K10" s="764"/>
      <c r="L10" s="291"/>
    </row>
    <row r="11" spans="2:12" s="47" customFormat="1" ht="15" customHeight="1" x14ac:dyDescent="0.3">
      <c r="B11" s="154"/>
      <c r="C11" s="1178"/>
      <c r="D11" s="49" t="s">
        <v>16</v>
      </c>
      <c r="E11" s="1182" t="str">
        <f>'Datos Generales'!C8</f>
        <v>0202</v>
      </c>
      <c r="F11" s="49" t="s">
        <v>28</v>
      </c>
      <c r="G11" s="1182" t="str">
        <f>'Datos Generales'!C9</f>
        <v>02</v>
      </c>
      <c r="H11" s="49" t="s">
        <v>20</v>
      </c>
      <c r="I11" s="1182" t="str">
        <f>'Datos Generales'!C10</f>
        <v>01</v>
      </c>
      <c r="J11" s="49" t="s">
        <v>22</v>
      </c>
      <c r="K11" s="1182" t="str">
        <f>'Datos Generales'!C11</f>
        <v>0005</v>
      </c>
      <c r="L11" s="291"/>
    </row>
    <row r="12" spans="2:12" s="47" customFormat="1" ht="4.5" customHeight="1" x14ac:dyDescent="0.3">
      <c r="B12" s="154"/>
      <c r="C12" s="1178"/>
      <c r="D12" s="31"/>
      <c r="E12" s="31"/>
      <c r="F12" s="31"/>
      <c r="G12" s="143"/>
      <c r="H12" s="31"/>
      <c r="I12" s="31"/>
      <c r="J12" s="14"/>
      <c r="K12" s="765"/>
      <c r="L12" s="291"/>
    </row>
    <row r="13" spans="2:12" s="47" customFormat="1" ht="30" x14ac:dyDescent="0.3">
      <c r="B13" s="154"/>
      <c r="C13" s="1178"/>
      <c r="D13" s="768" t="s">
        <v>270</v>
      </c>
      <c r="E13" s="2639"/>
      <c r="F13" s="2639"/>
      <c r="G13" s="2640" t="s">
        <v>384</v>
      </c>
      <c r="H13" s="2641"/>
      <c r="I13" s="777" t="s">
        <v>553</v>
      </c>
      <c r="J13" s="14"/>
      <c r="K13" s="765"/>
      <c r="L13" s="291"/>
    </row>
    <row r="14" spans="2:12" s="47" customFormat="1" ht="9.75" customHeight="1" x14ac:dyDescent="0.3">
      <c r="B14" s="154"/>
      <c r="C14" s="1178"/>
      <c r="G14" s="143"/>
      <c r="J14" s="14"/>
      <c r="K14" s="765"/>
      <c r="L14" s="291"/>
    </row>
    <row r="15" spans="2:12" s="47" customFormat="1" ht="9" customHeight="1" x14ac:dyDescent="0.3">
      <c r="B15" s="154"/>
      <c r="C15" s="1178"/>
      <c r="F15" s="14"/>
      <c r="G15" s="766"/>
      <c r="J15" s="767"/>
      <c r="K15" s="102"/>
      <c r="L15" s="291"/>
    </row>
    <row r="16" spans="2:12" s="360" customFormat="1" ht="28.5" x14ac:dyDescent="0.25">
      <c r="B16" s="365"/>
      <c r="C16" s="1001" t="s">
        <v>103</v>
      </c>
      <c r="D16" s="1002" t="s">
        <v>314</v>
      </c>
      <c r="E16" s="1003" t="s">
        <v>271</v>
      </c>
      <c r="F16" s="1002" t="s">
        <v>238</v>
      </c>
      <c r="G16" s="1004" t="s">
        <v>385</v>
      </c>
      <c r="H16" s="1005" t="s">
        <v>151</v>
      </c>
      <c r="I16" s="1005" t="s">
        <v>152</v>
      </c>
      <c r="J16" s="1006" t="s">
        <v>315</v>
      </c>
      <c r="K16" s="1007" t="s">
        <v>86</v>
      </c>
      <c r="L16" s="366"/>
    </row>
    <row r="17" spans="2:14" s="47" customFormat="1" ht="30" x14ac:dyDescent="0.25">
      <c r="B17" s="154"/>
      <c r="C17" s="1185">
        <v>1</v>
      </c>
      <c r="D17" s="1186" t="s">
        <v>508</v>
      </c>
      <c r="E17" s="1187" t="s">
        <v>528</v>
      </c>
      <c r="F17" s="1988" t="s">
        <v>899</v>
      </c>
      <c r="G17" s="1989" t="s">
        <v>900</v>
      </c>
      <c r="H17" s="1190">
        <v>101188.77</v>
      </c>
      <c r="I17" s="1190"/>
      <c r="J17" s="1190" t="s">
        <v>274</v>
      </c>
      <c r="K17" s="1191"/>
      <c r="L17" s="291"/>
    </row>
    <row r="18" spans="2:14" s="47" customFormat="1" ht="29.25" customHeight="1" x14ac:dyDescent="0.25">
      <c r="B18" s="154"/>
      <c r="C18" s="1185">
        <v>2</v>
      </c>
      <c r="D18" s="1186" t="s">
        <v>508</v>
      </c>
      <c r="E18" s="1187" t="s">
        <v>528</v>
      </c>
      <c r="F18" s="1988" t="s">
        <v>897</v>
      </c>
      <c r="G18" s="1989" t="s">
        <v>902</v>
      </c>
      <c r="H18" s="1190"/>
      <c r="I18" s="1190">
        <f>+H17</f>
        <v>101188.77</v>
      </c>
      <c r="J18" s="1190"/>
      <c r="K18" s="1191"/>
      <c r="L18" s="291"/>
      <c r="N18" s="773"/>
    </row>
    <row r="19" spans="2:14" s="47" customFormat="1" x14ac:dyDescent="0.25">
      <c r="B19" s="154"/>
      <c r="C19" s="1185">
        <v>3</v>
      </c>
      <c r="D19" s="1186"/>
      <c r="E19" s="1187"/>
      <c r="F19" s="1188"/>
      <c r="G19" s="1189"/>
      <c r="H19" s="1190"/>
      <c r="I19" s="1190"/>
      <c r="J19" s="1190"/>
      <c r="K19" s="1191"/>
      <c r="L19" s="291"/>
    </row>
    <row r="20" spans="2:14" s="47" customFormat="1" ht="120" customHeight="1" x14ac:dyDescent="0.25">
      <c r="B20" s="154"/>
      <c r="C20" s="1185"/>
      <c r="D20" s="1192"/>
      <c r="E20" s="1193"/>
      <c r="F20" s="1184" t="s">
        <v>2020</v>
      </c>
      <c r="G20" s="1184" t="s">
        <v>2018</v>
      </c>
      <c r="H20" s="1190"/>
      <c r="I20" s="1190"/>
      <c r="J20" s="1190"/>
      <c r="K20" s="1191"/>
      <c r="L20" s="291"/>
    </row>
    <row r="21" spans="2:14" s="47" customFormat="1" ht="6.75" customHeight="1" x14ac:dyDescent="0.25">
      <c r="B21" s="154"/>
      <c r="C21" s="1179"/>
      <c r="D21" s="367"/>
      <c r="E21" s="368"/>
      <c r="F21" s="771"/>
      <c r="G21" s="772"/>
      <c r="H21" s="774"/>
      <c r="I21" s="774"/>
      <c r="J21" s="775"/>
      <c r="K21" s="776"/>
      <c r="L21" s="291"/>
    </row>
    <row r="22" spans="2:14" s="47" customFormat="1" x14ac:dyDescent="0.25">
      <c r="B22" s="154"/>
      <c r="C22" s="1343"/>
      <c r="D22" s="1344"/>
      <c r="E22" s="1344"/>
      <c r="F22" s="1344"/>
      <c r="G22" s="1394" t="s">
        <v>58</v>
      </c>
      <c r="H22" s="1395">
        <f>SUM(H17:H19)</f>
        <v>101188.77</v>
      </c>
      <c r="I22" s="1395">
        <f>SUM(I17:I19)</f>
        <v>101188.77</v>
      </c>
      <c r="J22" s="1183"/>
      <c r="K22" s="1345"/>
      <c r="L22" s="291"/>
    </row>
    <row r="23" spans="2:14" s="47" customFormat="1" x14ac:dyDescent="0.25">
      <c r="B23" s="154"/>
      <c r="C23" s="1180"/>
      <c r="D23" s="49"/>
      <c r="E23" s="49"/>
      <c r="F23" s="49"/>
      <c r="G23" s="143"/>
      <c r="H23" s="117"/>
      <c r="I23" s="117"/>
      <c r="J23" s="117"/>
      <c r="K23" s="369" t="s">
        <v>188</v>
      </c>
      <c r="L23" s="291"/>
    </row>
    <row r="24" spans="2:14" s="47" customFormat="1" ht="12.75" x14ac:dyDescent="0.2">
      <c r="B24" s="154"/>
      <c r="C24" s="570"/>
      <c r="D24" s="44"/>
      <c r="E24" s="44"/>
      <c r="F24" s="44"/>
      <c r="G24" s="101"/>
      <c r="H24" s="44"/>
      <c r="I24" s="44"/>
      <c r="J24" s="44"/>
      <c r="K24" s="101"/>
      <c r="L24" s="291"/>
    </row>
    <row r="25" spans="2:14" s="47" customFormat="1" ht="15" customHeight="1" x14ac:dyDescent="0.25">
      <c r="B25" s="154"/>
      <c r="C25" s="570"/>
      <c r="D25" s="2554" t="s">
        <v>506</v>
      </c>
      <c r="E25" s="2554"/>
      <c r="F25" s="51"/>
      <c r="G25" s="2623" t="s">
        <v>510</v>
      </c>
      <c r="H25" s="2623"/>
      <c r="I25" s="573"/>
      <c r="J25" s="2554" t="s">
        <v>501</v>
      </c>
      <c r="K25" s="2554"/>
      <c r="L25" s="291"/>
    </row>
    <row r="26" spans="2:14" s="47" customFormat="1" ht="15" customHeight="1" x14ac:dyDescent="0.25">
      <c r="B26" s="154"/>
      <c r="C26" s="570"/>
      <c r="D26" s="2556" t="str">
        <f>'Datos Generales'!C16</f>
        <v>Preparado por</v>
      </c>
      <c r="E26" s="2556"/>
      <c r="F26" s="51"/>
      <c r="G26" s="2622" t="str">
        <f>'Datos Generales'!D16</f>
        <v>Revisado por</v>
      </c>
      <c r="H26" s="2622"/>
      <c r="I26" s="292"/>
      <c r="J26" s="2555" t="str">
        <f>'Datos Generales'!E16</f>
        <v>Autorizado por</v>
      </c>
      <c r="K26" s="2555"/>
      <c r="L26" s="291"/>
    </row>
    <row r="27" spans="2:14" s="47" customFormat="1" ht="24" customHeight="1" x14ac:dyDescent="0.25">
      <c r="B27" s="154"/>
      <c r="C27" s="570"/>
      <c r="D27" s="2554" t="s">
        <v>496</v>
      </c>
      <c r="E27" s="2554"/>
      <c r="F27" s="51"/>
      <c r="G27" s="2623" t="s">
        <v>488</v>
      </c>
      <c r="H27" s="2623"/>
      <c r="I27" s="573"/>
      <c r="J27" s="2554" t="s">
        <v>914</v>
      </c>
      <c r="K27" s="2554"/>
      <c r="L27" s="291"/>
    </row>
    <row r="28" spans="2:14" s="47" customFormat="1" ht="15" customHeight="1" x14ac:dyDescent="0.25">
      <c r="B28" s="154"/>
      <c r="C28" s="570"/>
      <c r="D28" s="2556" t="str">
        <f>'Datos Generales'!C17</f>
        <v>Puesto que ocupa</v>
      </c>
      <c r="E28" s="2556"/>
      <c r="F28" s="51"/>
      <c r="G28" s="2622" t="str">
        <f>'Datos Generales'!D17</f>
        <v>Puesto que ocupa</v>
      </c>
      <c r="H28" s="2622"/>
      <c r="J28" s="2555" t="str">
        <f>'Datos Generales'!E17</f>
        <v>Puesto que ocupa</v>
      </c>
      <c r="K28" s="2555"/>
      <c r="L28" s="291"/>
    </row>
    <row r="29" spans="2:14" s="47" customFormat="1" ht="21" customHeight="1" x14ac:dyDescent="0.25">
      <c r="B29" s="154"/>
      <c r="C29" s="570"/>
      <c r="D29" s="2621">
        <v>45301</v>
      </c>
      <c r="E29" s="2621"/>
      <c r="F29" s="51"/>
      <c r="G29" s="2621">
        <v>45301</v>
      </c>
      <c r="H29" s="2621"/>
      <c r="I29" s="406"/>
      <c r="J29" s="2621">
        <v>45303</v>
      </c>
      <c r="K29" s="2621"/>
      <c r="L29" s="291"/>
    </row>
    <row r="30" spans="2:14" s="47" customFormat="1" ht="15" customHeight="1" x14ac:dyDescent="0.25">
      <c r="B30" s="154"/>
      <c r="C30" s="570"/>
      <c r="D30" s="2556" t="s">
        <v>287</v>
      </c>
      <c r="E30" s="2556"/>
      <c r="F30" s="51"/>
      <c r="G30" s="2622" t="s">
        <v>288</v>
      </c>
      <c r="H30" s="2622"/>
      <c r="J30" s="2555" t="s">
        <v>300</v>
      </c>
      <c r="K30" s="2555"/>
      <c r="L30" s="291"/>
    </row>
    <row r="31" spans="2:14" x14ac:dyDescent="0.25">
      <c r="B31" s="173"/>
      <c r="C31" s="614"/>
      <c r="D31" s="370"/>
      <c r="E31" s="41"/>
      <c r="F31" s="370"/>
      <c r="G31" s="371"/>
      <c r="H31" s="370"/>
      <c r="I31" s="370"/>
      <c r="J31" s="370"/>
      <c r="K31" s="371"/>
      <c r="L31" s="175"/>
    </row>
    <row r="32" spans="2:14" x14ac:dyDescent="0.25">
      <c r="C32" s="2"/>
      <c r="D32" s="47"/>
      <c r="E32" s="47"/>
      <c r="F32" s="47"/>
      <c r="G32" s="59"/>
      <c r="H32" s="47"/>
      <c r="I32" s="47"/>
      <c r="J32" s="47"/>
      <c r="K32" s="59"/>
    </row>
    <row r="35" spans="3:3" customFormat="1" x14ac:dyDescent="0.25">
      <c r="C35" s="1181"/>
    </row>
    <row r="36" spans="3:3" customFormat="1" x14ac:dyDescent="0.25">
      <c r="C36" s="1181"/>
    </row>
    <row r="37" spans="3:3" customFormat="1" x14ac:dyDescent="0.25">
      <c r="C37" s="1181"/>
    </row>
    <row r="38" spans="3:3" customFormat="1" x14ac:dyDescent="0.25">
      <c r="C38" s="1181"/>
    </row>
    <row r="39" spans="3:3" customFormat="1" x14ac:dyDescent="0.25">
      <c r="C39" s="1181"/>
    </row>
    <row r="40" spans="3:3" customFormat="1" x14ac:dyDescent="0.25">
      <c r="C40" s="1181"/>
    </row>
    <row r="41" spans="3:3" customFormat="1" x14ac:dyDescent="0.25">
      <c r="C41" s="1181"/>
    </row>
    <row r="42" spans="3:3" customFormat="1" x14ac:dyDescent="0.25">
      <c r="C42" s="1181"/>
    </row>
    <row r="43" spans="3:3" customFormat="1" x14ac:dyDescent="0.25">
      <c r="C43" s="1181"/>
    </row>
    <row r="44" spans="3:3" customFormat="1" x14ac:dyDescent="0.25">
      <c r="C44" s="1181"/>
    </row>
    <row r="45" spans="3:3" customFormat="1" x14ac:dyDescent="0.25">
      <c r="C45" s="1181"/>
    </row>
    <row r="46" spans="3:3" customFormat="1" x14ac:dyDescent="0.25">
      <c r="C46" s="1181"/>
    </row>
    <row r="47" spans="3:3" customFormat="1" x14ac:dyDescent="0.25">
      <c r="C47" s="1181"/>
    </row>
    <row r="48" spans="3:3" customFormat="1" x14ac:dyDescent="0.25">
      <c r="C48" s="1181"/>
    </row>
    <row r="49" spans="3:6" customFormat="1" x14ac:dyDescent="0.25">
      <c r="C49" s="1181"/>
    </row>
    <row r="50" spans="3:6" x14ac:dyDescent="0.25">
      <c r="C50" s="606"/>
      <c r="D50" s="248"/>
      <c r="E50"/>
      <c r="F50"/>
    </row>
    <row r="51" spans="3:6" x14ac:dyDescent="0.25">
      <c r="C51" s="606"/>
      <c r="D51" s="248"/>
      <c r="E51"/>
      <c r="F51"/>
    </row>
    <row r="52" spans="3:6" x14ac:dyDescent="0.25">
      <c r="C52" s="606"/>
      <c r="D52" s="248"/>
      <c r="E52"/>
      <c r="F52"/>
    </row>
    <row r="53" spans="3:6" x14ac:dyDescent="0.25">
      <c r="C53" s="606"/>
      <c r="D53" s="248"/>
      <c r="E53"/>
      <c r="F53"/>
    </row>
    <row r="54" spans="3:6" x14ac:dyDescent="0.25">
      <c r="C54" s="606"/>
      <c r="D54" s="248"/>
      <c r="E54"/>
      <c r="F54"/>
    </row>
    <row r="55" spans="3:6" x14ac:dyDescent="0.25">
      <c r="C55" s="606"/>
      <c r="D55" s="248"/>
      <c r="E55"/>
      <c r="F55"/>
    </row>
  </sheetData>
  <mergeCells count="26">
    <mergeCell ref="D26:E26"/>
    <mergeCell ref="G26:H26"/>
    <mergeCell ref="J26:K26"/>
    <mergeCell ref="B4:L4"/>
    <mergeCell ref="B5:L5"/>
    <mergeCell ref="B6:L6"/>
    <mergeCell ref="B7:L7"/>
    <mergeCell ref="B8:L8"/>
    <mergeCell ref="F9:G9"/>
    <mergeCell ref="E13:F13"/>
    <mergeCell ref="G13:H13"/>
    <mergeCell ref="D25:E25"/>
    <mergeCell ref="G25:H25"/>
    <mergeCell ref="J25:K25"/>
    <mergeCell ref="D27:E27"/>
    <mergeCell ref="G27:H27"/>
    <mergeCell ref="J27:K27"/>
    <mergeCell ref="D28:E28"/>
    <mergeCell ref="G28:H28"/>
    <mergeCell ref="J28:K28"/>
    <mergeCell ref="D29:E29"/>
    <mergeCell ref="G29:H29"/>
    <mergeCell ref="J29:K29"/>
    <mergeCell ref="D30:E30"/>
    <mergeCell ref="G30:H30"/>
    <mergeCell ref="J30:K30"/>
  </mergeCells>
  <pageMargins left="0.7" right="0.7" top="0.17" bottom="0.33" header="0.3" footer="0.3"/>
  <pageSetup paperSize="5"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10"/>
  <sheetViews>
    <sheetView workbookViewId="0">
      <selection activeCell="E20" sqref="E20"/>
    </sheetView>
  </sheetViews>
  <sheetFormatPr baseColWidth="10" defaultRowHeight="15" x14ac:dyDescent="0.25"/>
  <sheetData>
    <row r="7" spans="2:8" x14ac:dyDescent="0.25">
      <c r="B7" s="2299" t="s">
        <v>540</v>
      </c>
      <c r="C7" s="2299"/>
      <c r="D7" s="2299"/>
      <c r="E7" s="2299"/>
      <c r="F7" s="2299"/>
      <c r="G7" s="2299"/>
      <c r="H7" s="2299"/>
    </row>
    <row r="8" spans="2:8" x14ac:dyDescent="0.25">
      <c r="B8" s="2299"/>
      <c r="C8" s="2299"/>
      <c r="D8" s="2299"/>
      <c r="E8" s="2299"/>
      <c r="F8" s="2299"/>
      <c r="G8" s="2299"/>
      <c r="H8" s="2299"/>
    </row>
    <row r="9" spans="2:8" x14ac:dyDescent="0.25">
      <c r="B9" s="2299" t="s">
        <v>2116</v>
      </c>
      <c r="C9" s="2299"/>
      <c r="D9" s="2299"/>
      <c r="E9" s="2299"/>
      <c r="F9" s="2299"/>
      <c r="G9" s="2299"/>
      <c r="H9" s="2299"/>
    </row>
    <row r="10" spans="2:8" x14ac:dyDescent="0.25">
      <c r="B10" s="2300"/>
      <c r="C10" s="2300"/>
      <c r="D10" s="2300"/>
      <c r="E10" s="2300"/>
      <c r="F10" s="2300"/>
      <c r="G10" s="2300"/>
      <c r="H10" s="2300"/>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7"/>
  <sheetViews>
    <sheetView showGridLines="0" topLeftCell="A37" zoomScaleNormal="100" zoomScaleSheetLayoutView="75" workbookViewId="0">
      <selection activeCell="F48" sqref="F48"/>
    </sheetView>
  </sheetViews>
  <sheetFormatPr baseColWidth="10" defaultColWidth="9.140625" defaultRowHeight="12.75" x14ac:dyDescent="0.2"/>
  <cols>
    <col min="1" max="1" width="3.42578125" style="123" customWidth="1"/>
    <col min="2" max="2" width="4.5703125" style="123" customWidth="1"/>
    <col min="3" max="3" width="18.85546875" style="132" customWidth="1"/>
    <col min="4" max="4" width="13.85546875" style="132" customWidth="1"/>
    <col min="5" max="5" width="23.7109375" style="123" customWidth="1"/>
    <col min="6" max="6" width="18.5703125" style="123" customWidth="1"/>
    <col min="7" max="7" width="26.5703125" style="123" customWidth="1"/>
    <col min="8" max="8" width="2" style="123" customWidth="1"/>
    <col min="9" max="9" width="9.140625" style="123"/>
    <col min="10" max="10" width="0" style="123" hidden="1" customWidth="1"/>
    <col min="11" max="16384" width="9.140625" style="123"/>
  </cols>
  <sheetData>
    <row r="2" spans="2:10" ht="6.75" customHeight="1" x14ac:dyDescent="0.2">
      <c r="B2" s="388"/>
      <c r="C2" s="396"/>
      <c r="D2" s="396"/>
      <c r="E2" s="428"/>
      <c r="F2" s="428"/>
      <c r="G2" s="428"/>
      <c r="H2" s="375"/>
    </row>
    <row r="3" spans="2:10" ht="6.75" customHeight="1" x14ac:dyDescent="0.2">
      <c r="B3" s="389"/>
      <c r="C3" s="133"/>
      <c r="D3" s="133"/>
      <c r="E3" s="574"/>
      <c r="F3" s="574"/>
      <c r="G3" s="574"/>
      <c r="H3" s="376"/>
    </row>
    <row r="4" spans="2:10" ht="7.5" customHeight="1" x14ac:dyDescent="0.2">
      <c r="B4" s="389"/>
      <c r="C4" s="133"/>
      <c r="D4" s="133"/>
      <c r="E4" s="133"/>
      <c r="F4" s="133"/>
      <c r="G4" s="133"/>
      <c r="H4" s="376"/>
    </row>
    <row r="5" spans="2:10" x14ac:dyDescent="0.2">
      <c r="B5" s="389"/>
      <c r="C5" s="133"/>
      <c r="D5" s="133"/>
      <c r="E5" s="133"/>
      <c r="F5" s="133"/>
      <c r="G5" s="133"/>
      <c r="H5" s="376"/>
    </row>
    <row r="6" spans="2:10" x14ac:dyDescent="0.2">
      <c r="B6" s="389"/>
      <c r="C6" s="133"/>
      <c r="D6" s="133"/>
      <c r="E6" s="133"/>
      <c r="F6" s="133"/>
      <c r="G6" s="133"/>
      <c r="H6" s="376"/>
    </row>
    <row r="7" spans="2:10" x14ac:dyDescent="0.2">
      <c r="B7" s="389"/>
      <c r="C7" s="133"/>
      <c r="D7" s="133"/>
      <c r="E7" s="133"/>
      <c r="F7" s="133"/>
      <c r="G7" s="133"/>
      <c r="H7" s="376"/>
    </row>
    <row r="8" spans="2:10" s="132" customFormat="1" ht="18.75" x14ac:dyDescent="0.3">
      <c r="B8" s="3142" t="s">
        <v>27</v>
      </c>
      <c r="C8" s="3143"/>
      <c r="D8" s="3143"/>
      <c r="E8" s="3143"/>
      <c r="F8" s="3143"/>
      <c r="G8" s="3143"/>
      <c r="H8" s="3144"/>
    </row>
    <row r="9" spans="2:10" s="131" customFormat="1" ht="15.75" x14ac:dyDescent="0.25">
      <c r="B9" s="3145" t="s">
        <v>298</v>
      </c>
      <c r="C9" s="3146"/>
      <c r="D9" s="3146"/>
      <c r="E9" s="3146"/>
      <c r="F9" s="3146"/>
      <c r="G9" s="3146"/>
      <c r="H9" s="3147"/>
    </row>
    <row r="10" spans="2:10" s="131" customFormat="1" ht="15.75" x14ac:dyDescent="0.25">
      <c r="B10" s="3148" t="s">
        <v>157</v>
      </c>
      <c r="C10" s="3149"/>
      <c r="D10" s="3149"/>
      <c r="E10" s="3149"/>
      <c r="F10" s="3149"/>
      <c r="G10" s="3149"/>
      <c r="H10" s="3150"/>
    </row>
    <row r="11" spans="2:10" s="131" customFormat="1" ht="11.25" customHeight="1" x14ac:dyDescent="0.25">
      <c r="B11" s="628"/>
      <c r="C11" s="629"/>
      <c r="D11" s="629"/>
      <c r="E11" s="629"/>
      <c r="F11" s="629"/>
      <c r="G11" s="629"/>
      <c r="H11" s="630"/>
    </row>
    <row r="12" spans="2:10" s="134" customFormat="1" ht="15.75" x14ac:dyDescent="0.25">
      <c r="B12" s="603"/>
      <c r="C12" s="1045"/>
      <c r="D12" s="426" t="s">
        <v>354</v>
      </c>
      <c r="E12" s="3157">
        <f>'Datos Generales'!C6</f>
        <v>45291</v>
      </c>
      <c r="F12" s="3158"/>
      <c r="G12" s="398"/>
      <c r="H12" s="605"/>
    </row>
    <row r="13" spans="2:10" s="134" customFormat="1" ht="3.75" customHeight="1" x14ac:dyDescent="0.25">
      <c r="B13" s="603"/>
      <c r="C13" s="1045"/>
      <c r="D13" s="426"/>
      <c r="E13" s="1267"/>
      <c r="F13" s="1267"/>
      <c r="G13" s="604"/>
      <c r="H13" s="605"/>
    </row>
    <row r="14" spans="2:10" s="134" customFormat="1" ht="15.75" x14ac:dyDescent="0.25">
      <c r="B14" s="628"/>
      <c r="C14" s="1045"/>
      <c r="D14" s="426" t="s">
        <v>34</v>
      </c>
      <c r="E14" s="3153" t="str">
        <f>'Datos Generales'!C7</f>
        <v>DIGESETT</v>
      </c>
      <c r="F14" s="3153"/>
      <c r="G14" s="574"/>
      <c r="H14" s="630"/>
    </row>
    <row r="15" spans="2:10" s="134" customFormat="1" ht="12.75" customHeight="1" x14ac:dyDescent="0.25">
      <c r="B15" s="628"/>
      <c r="C15" s="1045"/>
      <c r="D15" s="426"/>
      <c r="E15" s="883"/>
      <c r="F15" s="883"/>
      <c r="G15" s="133"/>
      <c r="H15" s="630"/>
    </row>
    <row r="16" spans="2:10" s="134" customFormat="1" ht="15.75" x14ac:dyDescent="0.25">
      <c r="B16" s="430"/>
      <c r="C16" s="3154" t="s">
        <v>366</v>
      </c>
      <c r="D16" s="3155"/>
      <c r="E16" s="3156"/>
      <c r="F16" s="3156"/>
      <c r="G16" s="658"/>
      <c r="H16" s="431"/>
      <c r="J16" s="801"/>
    </row>
    <row r="17" spans="2:10" s="134" customFormat="1" ht="15.75" x14ac:dyDescent="0.25">
      <c r="B17" s="430"/>
      <c r="C17" s="1043"/>
      <c r="E17" s="660"/>
      <c r="G17" s="659"/>
      <c r="H17" s="431"/>
      <c r="J17" s="134" t="s">
        <v>406</v>
      </c>
    </row>
    <row r="18" spans="2:10" x14ac:dyDescent="0.2">
      <c r="B18" s="389"/>
      <c r="C18" s="133"/>
      <c r="D18" s="133"/>
      <c r="E18" s="130"/>
      <c r="F18" s="130"/>
      <c r="G18" s="124"/>
      <c r="H18" s="376"/>
      <c r="J18" s="123" t="s">
        <v>407</v>
      </c>
    </row>
    <row r="19" spans="2:10" ht="15.75" customHeight="1" x14ac:dyDescent="0.2">
      <c r="B19" s="389"/>
      <c r="C19" s="3152" t="s">
        <v>103</v>
      </c>
      <c r="D19" s="3140" t="s">
        <v>216</v>
      </c>
      <c r="E19" s="3140" t="s">
        <v>317</v>
      </c>
      <c r="F19" s="3140" t="s">
        <v>233</v>
      </c>
      <c r="G19" s="3140" t="s">
        <v>224</v>
      </c>
      <c r="H19" s="376"/>
      <c r="J19" s="123" t="s">
        <v>223</v>
      </c>
    </row>
    <row r="20" spans="2:10" ht="27" customHeight="1" x14ac:dyDescent="0.2">
      <c r="B20" s="389"/>
      <c r="C20" s="3152"/>
      <c r="D20" s="3141"/>
      <c r="E20" s="3141"/>
      <c r="F20" s="3141"/>
      <c r="G20" s="3141"/>
      <c r="H20" s="376"/>
    </row>
    <row r="21" spans="2:10" ht="18" customHeight="1" x14ac:dyDescent="0.25">
      <c r="B21" s="389"/>
      <c r="C21" s="1044">
        <v>1</v>
      </c>
      <c r="D21" s="1275"/>
      <c r="E21" s="1265"/>
      <c r="F21" s="1276"/>
      <c r="G21" s="1277"/>
      <c r="H21" s="376"/>
      <c r="J21" s="123" t="s">
        <v>456</v>
      </c>
    </row>
    <row r="22" spans="2:10" ht="18" customHeight="1" x14ac:dyDescent="0.25">
      <c r="B22" s="389"/>
      <c r="C22" s="1044">
        <v>2</v>
      </c>
      <c r="D22" s="1275"/>
      <c r="E22" s="1265"/>
      <c r="F22" s="1276"/>
      <c r="G22" s="1277"/>
      <c r="H22" s="376"/>
      <c r="J22" s="123" t="s">
        <v>275</v>
      </c>
    </row>
    <row r="23" spans="2:10" ht="18" customHeight="1" x14ac:dyDescent="0.25">
      <c r="B23" s="389"/>
      <c r="C23" s="1044">
        <v>3</v>
      </c>
      <c r="D23" s="1275"/>
      <c r="E23" s="1265"/>
      <c r="F23" s="1276"/>
      <c r="G23" s="1277"/>
      <c r="H23" s="376"/>
      <c r="J23" s="123" t="s">
        <v>410</v>
      </c>
    </row>
    <row r="24" spans="2:10" ht="18" customHeight="1" x14ac:dyDescent="0.25">
      <c r="B24" s="389"/>
      <c r="C24" s="1044">
        <v>4</v>
      </c>
      <c r="D24" s="1275"/>
      <c r="E24" s="1265"/>
      <c r="F24" s="1276"/>
      <c r="G24" s="1277"/>
      <c r="H24" s="376"/>
      <c r="J24" s="123" t="s">
        <v>215</v>
      </c>
    </row>
    <row r="25" spans="2:10" ht="18" customHeight="1" x14ac:dyDescent="0.25">
      <c r="B25" s="389"/>
      <c r="C25" s="1044">
        <v>5</v>
      </c>
      <c r="D25" s="1275"/>
      <c r="E25" s="1265"/>
      <c r="F25" s="1276"/>
      <c r="G25" s="1277"/>
      <c r="H25" s="376"/>
    </row>
    <row r="26" spans="2:10" ht="18" customHeight="1" x14ac:dyDescent="0.25">
      <c r="B26" s="389"/>
      <c r="C26" s="1044">
        <v>6</v>
      </c>
      <c r="D26" s="1275"/>
      <c r="E26" s="1265"/>
      <c r="F26" s="1276"/>
      <c r="G26" s="1277"/>
      <c r="H26" s="376"/>
    </row>
    <row r="27" spans="2:10" ht="18" customHeight="1" x14ac:dyDescent="0.25">
      <c r="B27" s="389"/>
      <c r="C27" s="1044">
        <v>7</v>
      </c>
      <c r="D27" s="1275" t="s">
        <v>485</v>
      </c>
      <c r="E27" s="1265"/>
      <c r="F27" s="1276" t="s">
        <v>485</v>
      </c>
      <c r="G27" s="1277"/>
      <c r="H27" s="376"/>
    </row>
    <row r="28" spans="2:10" ht="18" customHeight="1" x14ac:dyDescent="0.25">
      <c r="B28" s="389"/>
      <c r="C28" s="1044">
        <v>8</v>
      </c>
      <c r="D28" s="1275"/>
      <c r="E28" s="1265"/>
      <c r="F28" s="1276"/>
      <c r="G28" s="1277"/>
      <c r="H28" s="376"/>
    </row>
    <row r="29" spans="2:10" ht="18" customHeight="1" x14ac:dyDescent="0.25">
      <c r="B29" s="389"/>
      <c r="C29" s="1044">
        <v>9</v>
      </c>
      <c r="D29" s="1275"/>
      <c r="E29" s="1265"/>
      <c r="F29" s="1276"/>
      <c r="G29" s="1277"/>
      <c r="H29" s="376"/>
    </row>
    <row r="30" spans="2:10" ht="18" customHeight="1" x14ac:dyDescent="0.25">
      <c r="B30" s="389"/>
      <c r="C30" s="1044">
        <v>10</v>
      </c>
      <c r="D30" s="1275"/>
      <c r="E30" s="1265"/>
      <c r="F30" s="1276"/>
      <c r="G30" s="1277"/>
      <c r="H30" s="376"/>
    </row>
    <row r="31" spans="2:10" ht="18" customHeight="1" x14ac:dyDescent="0.25">
      <c r="B31" s="389"/>
      <c r="C31" s="1044">
        <v>11</v>
      </c>
      <c r="D31" s="1275"/>
      <c r="E31" s="1265"/>
      <c r="F31" s="1276"/>
      <c r="G31" s="1277"/>
      <c r="H31" s="376"/>
    </row>
    <row r="32" spans="2:10" ht="18" customHeight="1" x14ac:dyDescent="0.25">
      <c r="B32" s="389"/>
      <c r="C32" s="1044">
        <v>12</v>
      </c>
      <c r="D32" s="1275"/>
      <c r="E32" s="1265"/>
      <c r="F32" s="1276"/>
      <c r="G32" s="1277"/>
      <c r="H32" s="376"/>
    </row>
    <row r="33" spans="2:11" ht="18" customHeight="1" x14ac:dyDescent="0.25">
      <c r="B33" s="389"/>
      <c r="C33" s="1044">
        <v>13</v>
      </c>
      <c r="D33" s="1275"/>
      <c r="E33" s="1265"/>
      <c r="F33" s="1276"/>
      <c r="G33" s="1277"/>
      <c r="H33" s="376"/>
    </row>
    <row r="34" spans="2:11" ht="18" customHeight="1" x14ac:dyDescent="0.25">
      <c r="B34" s="389"/>
      <c r="C34" s="1044">
        <v>14</v>
      </c>
      <c r="D34" s="1275"/>
      <c r="E34" s="1265"/>
      <c r="F34" s="1276"/>
      <c r="G34" s="1277"/>
      <c r="H34" s="376"/>
    </row>
    <row r="35" spans="2:11" ht="18" customHeight="1" x14ac:dyDescent="0.25">
      <c r="B35" s="389"/>
      <c r="C35" s="1044">
        <v>15</v>
      </c>
      <c r="D35" s="1275"/>
      <c r="E35" s="1266"/>
      <c r="F35" s="1276"/>
      <c r="G35" s="1277"/>
      <c r="H35" s="376"/>
    </row>
    <row r="36" spans="2:11" ht="18" customHeight="1" x14ac:dyDescent="0.2">
      <c r="B36" s="389"/>
      <c r="C36" s="133"/>
      <c r="D36" s="133"/>
      <c r="E36" s="3151"/>
      <c r="F36" s="3151"/>
      <c r="G36" s="3151"/>
      <c r="H36" s="376"/>
    </row>
    <row r="37" spans="2:11" ht="53.25" customHeight="1" x14ac:dyDescent="0.2">
      <c r="B37" s="389"/>
      <c r="C37" s="3137" t="s">
        <v>538</v>
      </c>
      <c r="D37" s="3138"/>
      <c r="E37" s="3138"/>
      <c r="F37" s="3138"/>
      <c r="G37" s="3139"/>
      <c r="H37" s="376"/>
    </row>
    <row r="38" spans="2:11" x14ac:dyDescent="0.2">
      <c r="B38" s="389"/>
      <c r="C38" s="133"/>
      <c r="D38" s="133"/>
      <c r="E38" s="124"/>
      <c r="G38" s="427" t="s">
        <v>318</v>
      </c>
      <c r="H38" s="376"/>
    </row>
    <row r="39" spans="2:11" s="136" customFormat="1" ht="28.5" customHeight="1" x14ac:dyDescent="0.25">
      <c r="B39" s="392"/>
      <c r="C39" s="1166" t="s">
        <v>495</v>
      </c>
      <c r="D39" s="1271"/>
      <c r="E39" s="1272" t="s">
        <v>510</v>
      </c>
      <c r="F39" s="1273"/>
      <c r="G39" s="1272" t="s">
        <v>501</v>
      </c>
      <c r="H39" s="382"/>
      <c r="K39" s="123"/>
    </row>
    <row r="40" spans="2:11" s="136" customFormat="1" ht="15.75" x14ac:dyDescent="0.25">
      <c r="B40" s="392"/>
      <c r="C40" s="1268" t="str">
        <f>'Datos Generales'!C16</f>
        <v>Preparado por</v>
      </c>
      <c r="D40" s="1269"/>
      <c r="E40" s="1117" t="str">
        <f>'Datos Generales'!D16</f>
        <v>Revisado por</v>
      </c>
      <c r="F40" s="1269"/>
      <c r="G40" s="1268" t="str">
        <f>'Datos Generales'!E16</f>
        <v>Autorizado por</v>
      </c>
      <c r="H40" s="382"/>
    </row>
    <row r="41" spans="2:11" s="136" customFormat="1" ht="26.25" customHeight="1" x14ac:dyDescent="0.25">
      <c r="B41" s="392"/>
      <c r="C41" s="1166" t="s">
        <v>496</v>
      </c>
      <c r="D41" s="1274"/>
      <c r="E41" s="1272" t="s">
        <v>488</v>
      </c>
      <c r="F41" s="1274"/>
      <c r="G41" s="1272" t="s">
        <v>522</v>
      </c>
      <c r="H41" s="382"/>
    </row>
    <row r="42" spans="2:11" s="136" customFormat="1" ht="15.75" x14ac:dyDescent="0.25">
      <c r="B42" s="392"/>
      <c r="C42" s="1268" t="str">
        <f>'Datos Generales'!C17</f>
        <v>Puesto que ocupa</v>
      </c>
      <c r="D42" s="1269"/>
      <c r="E42" s="1117" t="str">
        <f>'Datos Generales'!D17</f>
        <v>Puesto que ocupa</v>
      </c>
      <c r="F42" s="1269"/>
      <c r="G42" s="1278" t="str">
        <f>'Datos Generales'!E17</f>
        <v>Puesto que ocupa</v>
      </c>
      <c r="H42" s="382"/>
    </row>
    <row r="43" spans="2:11" s="136" customFormat="1" ht="21.75" customHeight="1" x14ac:dyDescent="0.25">
      <c r="B43" s="392"/>
      <c r="C43" s="1172">
        <v>45291</v>
      </c>
      <c r="D43" s="1274"/>
      <c r="E43" s="1172">
        <v>45291</v>
      </c>
      <c r="F43" s="1274"/>
      <c r="G43" s="1172">
        <v>45303</v>
      </c>
      <c r="H43" s="382"/>
    </row>
    <row r="44" spans="2:11" s="136" customFormat="1" ht="15.75" x14ac:dyDescent="0.25">
      <c r="B44" s="392"/>
      <c r="C44" s="1268" t="s">
        <v>287</v>
      </c>
      <c r="D44" s="1269"/>
      <c r="E44" s="1117" t="s">
        <v>288</v>
      </c>
      <c r="F44" s="1269"/>
      <c r="G44" s="1268" t="s">
        <v>300</v>
      </c>
      <c r="H44" s="382"/>
    </row>
    <row r="45" spans="2:11" s="136" customFormat="1" ht="18" customHeight="1" x14ac:dyDescent="0.2">
      <c r="B45" s="432"/>
      <c r="C45" s="433"/>
      <c r="D45" s="433"/>
      <c r="E45" s="383"/>
      <c r="F45" s="383"/>
      <c r="G45" s="383"/>
      <c r="H45" s="384"/>
    </row>
    <row r="46" spans="2:11" s="136" customFormat="1" x14ac:dyDescent="0.2">
      <c r="C46" s="140"/>
      <c r="D46" s="140"/>
    </row>
    <row r="47" spans="2:11" x14ac:dyDescent="0.2">
      <c r="K47" s="136"/>
    </row>
  </sheetData>
  <sheetProtection formatColumns="0" insertRows="0"/>
  <mergeCells count="14">
    <mergeCell ref="C37:G37"/>
    <mergeCell ref="E19:E20"/>
    <mergeCell ref="B8:H8"/>
    <mergeCell ref="B9:H9"/>
    <mergeCell ref="B10:H10"/>
    <mergeCell ref="D19:D20"/>
    <mergeCell ref="E36:G36"/>
    <mergeCell ref="F19:F20"/>
    <mergeCell ref="C19:C20"/>
    <mergeCell ref="G19:G20"/>
    <mergeCell ref="E14:F14"/>
    <mergeCell ref="C16:D16"/>
    <mergeCell ref="E16:F16"/>
    <mergeCell ref="E12:F12"/>
  </mergeCells>
  <dataValidations count="2">
    <dataValidation type="list" allowBlank="1" showInputMessage="1" showErrorMessage="1" errorTitle="Entrada no válida" error="Seleccione un organismo recaudador de la lista." promptTitle="Organismo Recaudador" prompt="Seleccione Organismo Recaudador" sqref="E16">
      <formula1>$J$17:$J$19</formula1>
    </dataValidation>
    <dataValidation type="list" allowBlank="1" showInputMessage="1" showErrorMessage="1" errorTitle="Entrada no válida" error="Seleccione el tipo de contribuyente según la lista desplegable" promptTitle="Tipo de Contribuyente" prompt="Seleccione el tipo de contribuyente" sqref="E19:E35">
      <formula1>$J$21:$J$24</formula1>
    </dataValidation>
  </dataValidations>
  <printOptions horizontalCentered="1"/>
  <pageMargins left="0" right="0" top="0.31496062992125984" bottom="0.31496062992125984" header="0.19685039370078741" footer="0"/>
  <pageSetup scale="95" orientation="portrait" r:id="rId1"/>
  <headerFooter alignWithMargins="0">
    <oddFooter xml:space="preserve">&amp;R&amp;P/&amp;N  &amp;D  </oddFooter>
  </headerFooter>
  <ignoredErrors>
    <ignoredError sqref="E12:F15 G42" unlockedFormula="1"/>
  </ignoredErrors>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1"/>
  <sheetViews>
    <sheetView showGridLines="0" topLeftCell="A4" zoomScaleNormal="100" zoomScaleSheetLayoutView="100" workbookViewId="0">
      <selection activeCell="H13" sqref="H13"/>
    </sheetView>
  </sheetViews>
  <sheetFormatPr baseColWidth="10" defaultColWidth="9.140625" defaultRowHeight="12.75" x14ac:dyDescent="0.2"/>
  <cols>
    <col min="1" max="1" width="3.28515625" style="123" customWidth="1"/>
    <col min="2" max="2" width="1.42578125" style="123" customWidth="1"/>
    <col min="3" max="3" width="3.5703125" style="132" customWidth="1"/>
    <col min="4" max="4" width="24.140625" style="123" customWidth="1"/>
    <col min="5" max="5" width="18.140625" style="123" customWidth="1"/>
    <col min="6" max="6" width="19.7109375" style="123" customWidth="1"/>
    <col min="7" max="7" width="9.42578125" style="123" customWidth="1"/>
    <col min="8" max="8" width="16" style="123" customWidth="1"/>
    <col min="9" max="9" width="21.5703125" style="123" customWidth="1"/>
    <col min="10" max="10" width="1.42578125" style="123" customWidth="1"/>
    <col min="11" max="11" width="9.140625" style="123" customWidth="1"/>
    <col min="12" max="13" width="9.140625" style="123"/>
    <col min="14" max="19" width="0" style="123" hidden="1" customWidth="1"/>
    <col min="20" max="16384" width="9.140625" style="123"/>
  </cols>
  <sheetData>
    <row r="2" spans="2:18" x14ac:dyDescent="0.2">
      <c r="B2" s="389"/>
      <c r="C2" s="133"/>
      <c r="D2" s="124"/>
      <c r="E2" s="124"/>
      <c r="F2" s="124"/>
      <c r="G2" s="124"/>
      <c r="H2" s="124"/>
      <c r="I2" s="124"/>
      <c r="J2" s="376"/>
    </row>
    <row r="3" spans="2:18" x14ac:dyDescent="0.2">
      <c r="B3" s="389"/>
      <c r="C3" s="133"/>
      <c r="D3" s="124"/>
      <c r="E3" s="124"/>
      <c r="F3" s="124"/>
      <c r="G3" s="124"/>
      <c r="H3" s="124"/>
      <c r="I3" s="124"/>
      <c r="J3" s="376"/>
    </row>
    <row r="4" spans="2:18" x14ac:dyDescent="0.2">
      <c r="B4" s="389"/>
      <c r="C4" s="133"/>
      <c r="D4" s="124"/>
      <c r="E4" s="124"/>
      <c r="F4" s="124"/>
      <c r="G4" s="124"/>
      <c r="H4" s="124"/>
      <c r="I4" s="124"/>
      <c r="J4" s="376"/>
      <c r="K4" s="124"/>
      <c r="N4" s="134" t="s">
        <v>406</v>
      </c>
      <c r="R4" s="123" t="s">
        <v>214</v>
      </c>
    </row>
    <row r="5" spans="2:18" x14ac:dyDescent="0.2">
      <c r="B5" s="389"/>
      <c r="C5" s="133"/>
      <c r="D5" s="124"/>
      <c r="E5" s="124"/>
      <c r="F5" s="124"/>
      <c r="G5" s="124"/>
      <c r="H5" s="124"/>
      <c r="I5" s="124"/>
      <c r="J5" s="376"/>
      <c r="K5" s="124"/>
      <c r="N5" s="123" t="s">
        <v>407</v>
      </c>
      <c r="R5" s="123" t="s">
        <v>275</v>
      </c>
    </row>
    <row r="6" spans="2:18" ht="18.75" x14ac:dyDescent="0.3">
      <c r="B6" s="3142" t="s">
        <v>27</v>
      </c>
      <c r="C6" s="3143"/>
      <c r="D6" s="3143"/>
      <c r="E6" s="3143"/>
      <c r="F6" s="3143"/>
      <c r="G6" s="3143"/>
      <c r="H6" s="3143"/>
      <c r="I6" s="3143"/>
      <c r="J6" s="3144"/>
      <c r="K6" s="124"/>
      <c r="N6" s="123" t="s">
        <v>223</v>
      </c>
      <c r="R6" s="123" t="s">
        <v>410</v>
      </c>
    </row>
    <row r="7" spans="2:18" ht="15.75" x14ac:dyDescent="0.25">
      <c r="B7" s="3145" t="s">
        <v>457</v>
      </c>
      <c r="C7" s="3146"/>
      <c r="D7" s="3146"/>
      <c r="E7" s="3146"/>
      <c r="F7" s="3146"/>
      <c r="G7" s="3146"/>
      <c r="H7" s="3146"/>
      <c r="I7" s="3146"/>
      <c r="J7" s="3147"/>
      <c r="K7" s="124"/>
      <c r="R7" s="123" t="s">
        <v>408</v>
      </c>
    </row>
    <row r="8" spans="2:18" ht="15.75" x14ac:dyDescent="0.25">
      <c r="B8" s="3148" t="s">
        <v>157</v>
      </c>
      <c r="C8" s="3149"/>
      <c r="D8" s="3149"/>
      <c r="E8" s="3149"/>
      <c r="F8" s="3149"/>
      <c r="G8" s="3149"/>
      <c r="H8" s="3149"/>
      <c r="I8" s="3149"/>
      <c r="J8" s="3150"/>
      <c r="K8" s="124"/>
    </row>
    <row r="9" spans="2:18" ht="15.75" x14ac:dyDescent="0.25">
      <c r="B9" s="1434"/>
      <c r="C9" s="1435"/>
      <c r="D9" s="1435"/>
      <c r="E9" s="1435"/>
      <c r="F9" s="1435"/>
      <c r="G9" s="1435"/>
      <c r="H9" s="1435"/>
      <c r="I9" s="1435"/>
      <c r="J9" s="1436"/>
      <c r="K9" s="124"/>
    </row>
    <row r="10" spans="2:18" ht="15.75" x14ac:dyDescent="0.25">
      <c r="B10" s="1434"/>
      <c r="C10" s="1435"/>
      <c r="D10" s="1438" t="s">
        <v>252</v>
      </c>
      <c r="E10" s="3177">
        <v>45291</v>
      </c>
      <c r="F10" s="3178"/>
      <c r="G10" s="1267"/>
      <c r="H10" s="1267"/>
      <c r="I10" s="1435"/>
      <c r="J10" s="1436"/>
      <c r="K10" s="124"/>
    </row>
    <row r="11" spans="2:18" ht="15.75" x14ac:dyDescent="0.25">
      <c r="B11" s="640"/>
      <c r="C11" s="126"/>
      <c r="D11" s="1438"/>
      <c r="E11" s="1267"/>
      <c r="F11" s="1267"/>
      <c r="G11" s="1267"/>
      <c r="H11" s="1267"/>
      <c r="I11" s="126"/>
      <c r="J11" s="641"/>
      <c r="K11" s="126"/>
      <c r="L11" s="126"/>
      <c r="M11" s="126"/>
    </row>
    <row r="12" spans="2:18" ht="15.75" x14ac:dyDescent="0.25">
      <c r="B12" s="389"/>
      <c r="C12" s="133"/>
      <c r="D12" s="1438" t="s">
        <v>32</v>
      </c>
      <c r="E12" s="3103" t="str">
        <f>'[5]Datos Generales'!C7</f>
        <v>DIGESETT</v>
      </c>
      <c r="F12" s="3104"/>
      <c r="G12" s="3105"/>
      <c r="H12" s="1280"/>
      <c r="I12" s="124"/>
      <c r="J12" s="376"/>
      <c r="K12" s="124"/>
    </row>
    <row r="13" spans="2:18" ht="15.75" x14ac:dyDescent="0.25">
      <c r="B13" s="389"/>
      <c r="C13" s="133"/>
      <c r="D13" s="1438"/>
      <c r="E13" s="574"/>
      <c r="F13" s="574"/>
      <c r="G13" s="574"/>
      <c r="H13" s="574"/>
      <c r="I13" s="124"/>
      <c r="J13" s="376"/>
      <c r="K13" s="124"/>
    </row>
    <row r="14" spans="2:18" ht="15.75" x14ac:dyDescent="0.25">
      <c r="B14" s="389"/>
      <c r="C14" s="133"/>
      <c r="D14" s="1438" t="s">
        <v>366</v>
      </c>
      <c r="E14" s="3159"/>
      <c r="F14" s="3160"/>
      <c r="G14" s="126"/>
      <c r="H14" s="126"/>
      <c r="I14" s="126"/>
      <c r="J14" s="376"/>
      <c r="K14" s="124"/>
      <c r="L14" s="801"/>
    </row>
    <row r="15" spans="2:18" ht="15.75" x14ac:dyDescent="0.25">
      <c r="B15" s="389"/>
      <c r="C15" s="133"/>
      <c r="D15" s="125"/>
      <c r="E15" s="125"/>
      <c r="F15" s="125"/>
      <c r="G15" s="126"/>
      <c r="H15" s="126"/>
      <c r="I15" s="126"/>
      <c r="J15" s="376"/>
      <c r="K15" s="124"/>
    </row>
    <row r="16" spans="2:18" ht="15.75" x14ac:dyDescent="0.25">
      <c r="B16" s="429"/>
      <c r="C16" s="133"/>
      <c r="D16" s="1438" t="s">
        <v>409</v>
      </c>
      <c r="E16" s="1286"/>
      <c r="F16" s="1287"/>
      <c r="G16" s="802"/>
      <c r="H16" s="802"/>
      <c r="I16" s="128"/>
      <c r="J16" s="385"/>
      <c r="K16" s="124"/>
    </row>
    <row r="17" spans="2:11" x14ac:dyDescent="0.2">
      <c r="B17" s="389"/>
      <c r="C17" s="133"/>
      <c r="D17" s="127"/>
      <c r="E17" s="129"/>
      <c r="F17" s="129"/>
      <c r="G17" s="129"/>
      <c r="H17" s="129"/>
      <c r="I17" s="129"/>
      <c r="J17" s="376"/>
      <c r="K17" s="124"/>
    </row>
    <row r="18" spans="2:11" ht="15.75" x14ac:dyDescent="0.2">
      <c r="B18" s="389"/>
      <c r="C18" s="3175" t="s">
        <v>103</v>
      </c>
      <c r="D18" s="3140" t="s">
        <v>216</v>
      </c>
      <c r="E18" s="3172" t="s">
        <v>217</v>
      </c>
      <c r="F18" s="3173"/>
      <c r="G18" s="3173"/>
      <c r="H18" s="3174"/>
      <c r="I18" s="3140" t="s">
        <v>218</v>
      </c>
      <c r="J18" s="376"/>
      <c r="K18" s="124"/>
    </row>
    <row r="19" spans="2:11" ht="15.75" x14ac:dyDescent="0.25">
      <c r="B19" s="389"/>
      <c r="C19" s="3176"/>
      <c r="D19" s="3141"/>
      <c r="E19" s="1282" t="s">
        <v>219</v>
      </c>
      <c r="F19" s="1283" t="s">
        <v>220</v>
      </c>
      <c r="G19" s="1283" t="s">
        <v>221</v>
      </c>
      <c r="H19" s="1283" t="s">
        <v>222</v>
      </c>
      <c r="I19" s="3141"/>
      <c r="J19" s="376"/>
      <c r="K19" s="124"/>
    </row>
    <row r="20" spans="2:11" ht="15.75" x14ac:dyDescent="0.25">
      <c r="B20" s="389"/>
      <c r="C20" s="1284">
        <v>1</v>
      </c>
      <c r="D20" s="1285"/>
      <c r="E20" s="1276"/>
      <c r="F20" s="1276"/>
      <c r="G20" s="1276"/>
      <c r="H20" s="1276"/>
      <c r="I20" s="1276"/>
      <c r="J20" s="376"/>
      <c r="K20" s="124"/>
    </row>
    <row r="21" spans="2:11" ht="15.75" x14ac:dyDescent="0.25">
      <c r="B21" s="389"/>
      <c r="C21" s="1284">
        <v>2</v>
      </c>
      <c r="D21" s="1285"/>
      <c r="E21" s="1276"/>
      <c r="F21" s="1276"/>
      <c r="G21" s="1276"/>
      <c r="H21" s="1276"/>
      <c r="I21" s="1276"/>
      <c r="J21" s="376"/>
      <c r="K21" s="124"/>
    </row>
    <row r="22" spans="2:11" ht="15.75" x14ac:dyDescent="0.25">
      <c r="B22" s="389"/>
      <c r="C22" s="1284">
        <v>3</v>
      </c>
      <c r="D22" s="1285"/>
      <c r="E22" s="1276"/>
      <c r="F22" s="1276"/>
      <c r="G22" s="1276"/>
      <c r="H22" s="1276"/>
      <c r="I22" s="1276"/>
      <c r="J22" s="376"/>
      <c r="K22" s="124"/>
    </row>
    <row r="23" spans="2:11" ht="15.75" x14ac:dyDescent="0.25">
      <c r="B23" s="389"/>
      <c r="C23" s="1284">
        <v>4</v>
      </c>
      <c r="D23" s="1285"/>
      <c r="E23" s="1276" t="s">
        <v>485</v>
      </c>
      <c r="F23" s="1276"/>
      <c r="G23" s="1276"/>
      <c r="H23" s="1276" t="s">
        <v>485</v>
      </c>
      <c r="I23" s="1276"/>
      <c r="J23" s="434"/>
      <c r="K23" s="124"/>
    </row>
    <row r="24" spans="2:11" ht="15.75" x14ac:dyDescent="0.25">
      <c r="B24" s="389"/>
      <c r="C24" s="1284">
        <v>5</v>
      </c>
      <c r="D24" s="1285"/>
      <c r="E24" s="1276"/>
      <c r="F24" s="1276"/>
      <c r="G24" s="1276"/>
      <c r="H24" s="1276"/>
      <c r="I24" s="1276"/>
      <c r="J24" s="434"/>
      <c r="K24" s="124"/>
    </row>
    <row r="25" spans="2:11" ht="15.75" x14ac:dyDescent="0.25">
      <c r="B25" s="389"/>
      <c r="C25" s="1284">
        <v>6</v>
      </c>
      <c r="D25" s="1285"/>
      <c r="E25" s="1276"/>
      <c r="F25" s="1276"/>
      <c r="G25" s="1276"/>
      <c r="H25" s="1276"/>
      <c r="I25" s="1276"/>
      <c r="J25" s="434"/>
      <c r="K25" s="124"/>
    </row>
    <row r="26" spans="2:11" ht="15.75" x14ac:dyDescent="0.25">
      <c r="B26" s="389"/>
      <c r="C26" s="1284">
        <v>7</v>
      </c>
      <c r="D26" s="1285"/>
      <c r="E26" s="1460"/>
      <c r="F26" s="1276"/>
      <c r="G26" s="1276"/>
      <c r="H26" s="1276"/>
      <c r="I26" s="1276"/>
      <c r="J26" s="434"/>
      <c r="K26" s="124"/>
    </row>
    <row r="27" spans="2:11" ht="15.75" x14ac:dyDescent="0.25">
      <c r="B27" s="389"/>
      <c r="C27" s="1284">
        <v>8</v>
      </c>
      <c r="D27" s="1285"/>
      <c r="E27" s="1276"/>
      <c r="F27" s="1276"/>
      <c r="G27" s="1276"/>
      <c r="H27" s="1276"/>
      <c r="I27" s="1276"/>
      <c r="J27" s="434"/>
      <c r="K27" s="124"/>
    </row>
    <row r="28" spans="2:11" ht="15.75" x14ac:dyDescent="0.25">
      <c r="B28" s="389"/>
      <c r="C28" s="1284">
        <v>9</v>
      </c>
      <c r="D28" s="1285"/>
      <c r="E28" s="1276"/>
      <c r="F28" s="1276"/>
      <c r="G28" s="1276"/>
      <c r="H28" s="1276"/>
      <c r="I28" s="1276"/>
      <c r="J28" s="434"/>
      <c r="K28" s="124"/>
    </row>
    <row r="29" spans="2:11" x14ac:dyDescent="0.2">
      <c r="B29" s="389"/>
      <c r="C29" s="3163" t="s">
        <v>611</v>
      </c>
      <c r="D29" s="3164"/>
      <c r="E29" s="3164"/>
      <c r="F29" s="3164"/>
      <c r="G29" s="3164"/>
      <c r="H29" s="3164"/>
      <c r="I29" s="3165"/>
      <c r="J29" s="434"/>
      <c r="K29" s="124"/>
    </row>
    <row r="30" spans="2:11" ht="6.75" customHeight="1" x14ac:dyDescent="0.2">
      <c r="B30" s="389"/>
      <c r="C30" s="3166"/>
      <c r="D30" s="3167"/>
      <c r="E30" s="3167"/>
      <c r="F30" s="3167"/>
      <c r="G30" s="3167"/>
      <c r="H30" s="3167"/>
      <c r="I30" s="3168"/>
      <c r="J30" s="434"/>
      <c r="K30" s="124"/>
    </row>
    <row r="31" spans="2:11" ht="15.75" hidden="1" x14ac:dyDescent="0.2">
      <c r="B31" s="389"/>
      <c r="C31" s="1461"/>
      <c r="D31" s="1461"/>
      <c r="E31" s="1461"/>
      <c r="F31" s="1461"/>
      <c r="G31" s="1461"/>
      <c r="H31" s="1461"/>
      <c r="I31" s="1461"/>
      <c r="J31" s="434"/>
      <c r="K31" s="124"/>
    </row>
    <row r="32" spans="2:11" ht="15.75" x14ac:dyDescent="0.25">
      <c r="B32" s="389"/>
      <c r="C32" s="1433"/>
      <c r="D32" s="1462"/>
      <c r="E32" s="1463"/>
      <c r="F32" s="1463"/>
      <c r="G32" s="1463"/>
      <c r="H32" s="1463"/>
      <c r="I32" s="427" t="s">
        <v>276</v>
      </c>
      <c r="J32" s="434"/>
      <c r="K32" s="124"/>
    </row>
    <row r="33" spans="2:11" ht="25.5" customHeight="1" x14ac:dyDescent="0.2">
      <c r="B33" s="389"/>
      <c r="C33" s="133"/>
      <c r="D33" s="1464" t="s">
        <v>561</v>
      </c>
      <c r="E33" s="133"/>
      <c r="F33" s="1464" t="s">
        <v>562</v>
      </c>
      <c r="G33" s="133"/>
      <c r="H33" s="3169" t="s">
        <v>573</v>
      </c>
      <c r="I33" s="3169"/>
      <c r="J33" s="434"/>
      <c r="K33" s="124"/>
    </row>
    <row r="34" spans="2:11" x14ac:dyDescent="0.2">
      <c r="B34" s="389"/>
      <c r="C34" s="137"/>
      <c r="D34" s="1465" t="str">
        <f>'[5]Datos Generales'!C16</f>
        <v>Preparado por</v>
      </c>
      <c r="E34" s="137"/>
      <c r="F34" s="1466" t="str">
        <f>'[5]Datos Generales'!D16</f>
        <v>Revisado por</v>
      </c>
      <c r="G34" s="1465"/>
      <c r="H34" s="3170" t="str">
        <f>'[5]Datos Generales'!E16</f>
        <v>Autorizado por</v>
      </c>
      <c r="I34" s="3170"/>
      <c r="J34" s="434"/>
      <c r="K34" s="124"/>
    </row>
    <row r="35" spans="2:11" ht="8.25" customHeight="1" x14ac:dyDescent="0.25">
      <c r="B35" s="389"/>
      <c r="C35" s="1433"/>
      <c r="D35" s="1462"/>
      <c r="E35" s="1463"/>
      <c r="F35" s="1463"/>
      <c r="G35" s="1463"/>
      <c r="H35" s="1463"/>
      <c r="I35" s="1463"/>
      <c r="J35" s="434"/>
      <c r="K35" s="124"/>
    </row>
    <row r="36" spans="2:11" x14ac:dyDescent="0.2">
      <c r="B36" s="389"/>
      <c r="C36" s="133"/>
      <c r="D36" s="1467" t="s">
        <v>563</v>
      </c>
      <c r="E36" s="574"/>
      <c r="F36" s="1467" t="s">
        <v>564</v>
      </c>
      <c r="G36" s="124"/>
      <c r="H36" s="3171" t="s">
        <v>565</v>
      </c>
      <c r="I36" s="3171"/>
      <c r="J36" s="434"/>
      <c r="K36" s="124"/>
    </row>
    <row r="37" spans="2:11" ht="15.75" hidden="1" x14ac:dyDescent="0.25">
      <c r="B37" s="389"/>
      <c r="D37" s="1268" t="str">
        <f>'[5]Datos Generales'!C17</f>
        <v>Puesto que ocupa</v>
      </c>
      <c r="E37" s="1273"/>
      <c r="F37" s="1268" t="str">
        <f>'[5]Datos Generales'!D17</f>
        <v>Puesto que ocupa</v>
      </c>
      <c r="G37" s="1268"/>
      <c r="H37" s="3161" t="str">
        <f>'[5]Datos Generales'!E17</f>
        <v>Puesto que ocupa</v>
      </c>
      <c r="I37" s="3161"/>
      <c r="J37" s="435"/>
      <c r="K37" s="124"/>
    </row>
    <row r="38" spans="2:11" ht="15.75" x14ac:dyDescent="0.25">
      <c r="B38" s="389"/>
      <c r="D38" s="1429">
        <v>45301</v>
      </c>
      <c r="E38" s="1280"/>
      <c r="F38" s="1429">
        <v>45301</v>
      </c>
      <c r="G38" s="1279"/>
      <c r="H38" s="2880">
        <v>45303</v>
      </c>
      <c r="I38" s="2880"/>
      <c r="J38" s="436"/>
      <c r="K38" s="124"/>
    </row>
    <row r="39" spans="2:11" ht="15.75" x14ac:dyDescent="0.25">
      <c r="B39" s="389"/>
      <c r="C39" s="133"/>
      <c r="D39" s="1268" t="s">
        <v>287</v>
      </c>
      <c r="E39" s="1273"/>
      <c r="F39" s="1437" t="s">
        <v>288</v>
      </c>
      <c r="G39" s="1268"/>
      <c r="H39" s="3162" t="s">
        <v>300</v>
      </c>
      <c r="I39" s="3162"/>
      <c r="J39" s="376"/>
      <c r="K39" s="124"/>
    </row>
    <row r="40" spans="2:11" ht="15.75" x14ac:dyDescent="0.25">
      <c r="B40" s="389"/>
      <c r="C40" s="133"/>
      <c r="D40" s="1279"/>
      <c r="E40" s="1279"/>
      <c r="F40" s="1279"/>
      <c r="G40" s="1279"/>
      <c r="H40" s="1279"/>
      <c r="I40" s="1438"/>
      <c r="J40" s="376"/>
      <c r="K40" s="124"/>
    </row>
    <row r="41" spans="2:11" ht="3" customHeight="1" x14ac:dyDescent="0.2">
      <c r="B41" s="389"/>
      <c r="J41" s="376"/>
      <c r="K41" s="124"/>
    </row>
    <row r="42" spans="2:11" hidden="1" x14ac:dyDescent="0.2">
      <c r="B42" s="392"/>
      <c r="J42" s="382"/>
      <c r="K42" s="124"/>
    </row>
    <row r="43" spans="2:11" s="136" customFormat="1" hidden="1" x14ac:dyDescent="0.2">
      <c r="B43" s="392"/>
      <c r="C43" s="137"/>
      <c r="J43" s="382"/>
      <c r="K43" s="139"/>
    </row>
    <row r="44" spans="2:11" s="136" customFormat="1" hidden="1" x14ac:dyDescent="0.2">
      <c r="B44" s="392"/>
      <c r="C44" s="137"/>
      <c r="J44" s="382"/>
      <c r="K44" s="139"/>
    </row>
    <row r="45" spans="2:11" s="136" customFormat="1" hidden="1" x14ac:dyDescent="0.2">
      <c r="B45" s="392"/>
      <c r="C45" s="137"/>
      <c r="J45" s="382"/>
      <c r="K45" s="139"/>
    </row>
    <row r="46" spans="2:11" s="136" customFormat="1" hidden="1" x14ac:dyDescent="0.2">
      <c r="B46" s="392"/>
      <c r="C46" s="137"/>
      <c r="J46" s="382"/>
      <c r="K46" s="139"/>
    </row>
    <row r="47" spans="2:11" s="136" customFormat="1" hidden="1" x14ac:dyDescent="0.2">
      <c r="B47" s="393"/>
      <c r="C47" s="397"/>
      <c r="D47" s="394"/>
      <c r="E47" s="394"/>
      <c r="F47" s="394"/>
      <c r="G47" s="394"/>
      <c r="H47" s="394"/>
      <c r="I47" s="394"/>
      <c r="J47" s="395"/>
      <c r="K47" s="139"/>
    </row>
    <row r="48" spans="2:11" x14ac:dyDescent="0.2">
      <c r="C48" s="133"/>
    </row>
    <row r="49" spans="3:3" x14ac:dyDescent="0.2">
      <c r="C49" s="133"/>
    </row>
    <row r="50" spans="3:3" x14ac:dyDescent="0.2">
      <c r="C50" s="133"/>
    </row>
    <row r="51" spans="3:3" x14ac:dyDescent="0.2">
      <c r="C51" s="133"/>
    </row>
  </sheetData>
  <sheetProtection formatColumns="0" insertRows="0"/>
  <mergeCells count="17">
    <mergeCell ref="B6:J6"/>
    <mergeCell ref="C29:I30"/>
    <mergeCell ref="H33:I33"/>
    <mergeCell ref="H34:I34"/>
    <mergeCell ref="H36:I36"/>
    <mergeCell ref="B7:J7"/>
    <mergeCell ref="B8:J8"/>
    <mergeCell ref="D18:D19"/>
    <mergeCell ref="E18:H18"/>
    <mergeCell ref="I18:I19"/>
    <mergeCell ref="C18:C19"/>
    <mergeCell ref="E10:F10"/>
    <mergeCell ref="E14:F14"/>
    <mergeCell ref="H37:I37"/>
    <mergeCell ref="H39:I39"/>
    <mergeCell ref="E12:G12"/>
    <mergeCell ref="H38:I38"/>
  </mergeCells>
  <dataValidations count="2">
    <dataValidation type="list" allowBlank="1" showInputMessage="1" showErrorMessage="1" errorTitle="Entrada no válida" error="Seleccione un tipo de contribuyente de la lista. " promptTitle="Tipo de Contribuyente" prompt="Seleccione el tipo de contribuyente. " sqref="E16">
      <formula1>$R$4:$R$7</formula1>
    </dataValidation>
    <dataValidation type="list" allowBlank="1" showInputMessage="1" showErrorMessage="1" errorTitle="Entrada no válida" error="Seleccione un Organismo Recaudador de la lista. " promptTitle="Organismo Recaudador" prompt="Seleccione Organismo Recaudador" sqref="E14:F14">
      <formula1>$N$4:$N$6</formula1>
    </dataValidation>
  </dataValidations>
  <printOptions horizontalCentered="1"/>
  <pageMargins left="0" right="0" top="0.31496062992125984" bottom="0.31496062992125984" header="0.19685039370078741" footer="0"/>
  <pageSetup scale="90" orientation="landscape" r:id="rId1"/>
  <headerFooter alignWithMargins="0">
    <oddFooter xml:space="preserve">&amp;R&amp;P/&amp;N  &amp;D  </oddFooter>
  </headerFooter>
  <colBreaks count="1" manualBreakCount="1">
    <brk id="10" max="1048575" man="1"/>
  </colBreaks>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56"/>
  <sheetViews>
    <sheetView showGridLines="0" topLeftCell="A16" zoomScaleNormal="100" zoomScaleSheetLayoutView="90" workbookViewId="0">
      <selection activeCell="O33" sqref="O33"/>
    </sheetView>
  </sheetViews>
  <sheetFormatPr baseColWidth="10" defaultColWidth="9.140625" defaultRowHeight="12.75" x14ac:dyDescent="0.2"/>
  <cols>
    <col min="1" max="1" width="3.5703125" style="123" customWidth="1"/>
    <col min="2" max="2" width="2.140625" style="123" customWidth="1"/>
    <col min="3" max="3" width="4.28515625" style="439" customWidth="1"/>
    <col min="4" max="4" width="20.140625" style="123" customWidth="1"/>
    <col min="5" max="5" width="18.7109375" style="123" customWidth="1"/>
    <col min="6" max="6" width="15.85546875" style="135" customWidth="1"/>
    <col min="7" max="7" width="16.28515625" style="132" customWidth="1"/>
    <col min="8" max="8" width="25.140625" style="135" customWidth="1"/>
    <col min="9" max="9" width="18.140625" style="123" customWidth="1"/>
    <col min="10" max="10" width="2" style="123" customWidth="1"/>
    <col min="11" max="11" width="9.140625" style="123"/>
    <col min="12" max="12" width="0" style="123" hidden="1" customWidth="1"/>
    <col min="13" max="16384" width="9.140625" style="123"/>
  </cols>
  <sheetData>
    <row r="3" spans="2:12" x14ac:dyDescent="0.2">
      <c r="B3" s="388"/>
      <c r="C3" s="440"/>
      <c r="D3" s="374"/>
      <c r="E3" s="374"/>
      <c r="F3" s="441"/>
      <c r="G3" s="396"/>
      <c r="H3" s="441"/>
      <c r="I3" s="374"/>
      <c r="J3" s="375"/>
    </row>
    <row r="4" spans="2:12" ht="30.75" customHeight="1" x14ac:dyDescent="0.2">
      <c r="B4" s="389"/>
      <c r="C4" s="442"/>
      <c r="D4" s="124"/>
      <c r="E4" s="124"/>
      <c r="F4" s="443"/>
      <c r="G4" s="133"/>
      <c r="H4" s="443"/>
      <c r="I4" s="124"/>
      <c r="J4" s="376"/>
    </row>
    <row r="5" spans="2:12" ht="18.75" customHeight="1" x14ac:dyDescent="0.3">
      <c r="B5" s="3179" t="s">
        <v>27</v>
      </c>
      <c r="C5" s="3180"/>
      <c r="D5" s="3180"/>
      <c r="E5" s="3180"/>
      <c r="F5" s="3180"/>
      <c r="G5" s="3180"/>
      <c r="H5" s="3180"/>
      <c r="I5" s="3180"/>
      <c r="J5" s="3181"/>
    </row>
    <row r="6" spans="2:12" ht="15.75" x14ac:dyDescent="0.25">
      <c r="B6" s="3185" t="s">
        <v>299</v>
      </c>
      <c r="C6" s="3186"/>
      <c r="D6" s="3186"/>
      <c r="E6" s="3186"/>
      <c r="F6" s="3186"/>
      <c r="G6" s="3186"/>
      <c r="H6" s="3186"/>
      <c r="I6" s="3186"/>
      <c r="J6" s="3187"/>
    </row>
    <row r="7" spans="2:12" ht="15.75" x14ac:dyDescent="0.25">
      <c r="B7" s="3188" t="s">
        <v>157</v>
      </c>
      <c r="C7" s="3189"/>
      <c r="D7" s="3189"/>
      <c r="E7" s="3189"/>
      <c r="F7" s="3189"/>
      <c r="G7" s="3189"/>
      <c r="H7" s="3189"/>
      <c r="I7" s="3189"/>
      <c r="J7" s="3190"/>
    </row>
    <row r="8" spans="2:12" ht="3.75" customHeight="1" x14ac:dyDescent="0.2">
      <c r="B8" s="389"/>
      <c r="C8" s="442"/>
      <c r="D8" s="627"/>
      <c r="E8" s="627"/>
      <c r="F8" s="627"/>
      <c r="G8" s="627"/>
      <c r="H8" s="627"/>
      <c r="I8" s="627"/>
      <c r="J8" s="444"/>
    </row>
    <row r="9" spans="2:12" ht="15.75" x14ac:dyDescent="0.25">
      <c r="B9" s="389"/>
      <c r="C9" s="442"/>
      <c r="D9" s="437" t="s">
        <v>252</v>
      </c>
      <c r="E9" s="1298">
        <f>'Datos Generales'!C6</f>
        <v>45291</v>
      </c>
      <c r="F9" s="1297" t="s">
        <v>32</v>
      </c>
      <c r="G9" s="3055" t="str">
        <f>'Datos Generales'!C7</f>
        <v>DIGESETT</v>
      </c>
      <c r="H9" s="3057"/>
      <c r="J9" s="444"/>
    </row>
    <row r="10" spans="2:12" ht="15.75" x14ac:dyDescent="0.25">
      <c r="B10" s="389"/>
      <c r="C10" s="642"/>
      <c r="D10" s="437" t="s">
        <v>16</v>
      </c>
      <c r="E10" s="1210" t="str">
        <f>'Datos Generales'!C8</f>
        <v>0202</v>
      </c>
      <c r="F10" s="437" t="s">
        <v>18</v>
      </c>
      <c r="G10" s="1210" t="str">
        <f>'Datos Generales'!C9</f>
        <v>02</v>
      </c>
      <c r="H10" s="642"/>
      <c r="I10" s="642"/>
      <c r="J10" s="643"/>
    </row>
    <row r="11" spans="2:12" ht="15.75" x14ac:dyDescent="0.25">
      <c r="B11" s="632"/>
      <c r="C11" s="633"/>
      <c r="D11" s="437" t="s">
        <v>20</v>
      </c>
      <c r="E11" s="1210" t="str">
        <f>'Datos Generales'!C10</f>
        <v>01</v>
      </c>
      <c r="F11" s="437" t="s">
        <v>22</v>
      </c>
      <c r="G11" s="1210" t="str">
        <f>'Datos Generales'!C11</f>
        <v>0005</v>
      </c>
      <c r="H11" s="633"/>
      <c r="I11" s="633"/>
      <c r="J11" s="634"/>
    </row>
    <row r="12" spans="2:12" x14ac:dyDescent="0.2">
      <c r="B12" s="389"/>
      <c r="C12" s="442"/>
      <c r="F12" s="123"/>
      <c r="G12" s="123"/>
      <c r="H12" s="123"/>
      <c r="J12" s="376"/>
      <c r="L12" s="123" t="s">
        <v>411</v>
      </c>
    </row>
    <row r="13" spans="2:12" ht="15.75" x14ac:dyDescent="0.25">
      <c r="B13" s="389"/>
      <c r="C13" s="442"/>
      <c r="D13" s="438" t="s">
        <v>291</v>
      </c>
      <c r="E13" s="1300" t="s">
        <v>494</v>
      </c>
      <c r="F13" s="438" t="s">
        <v>292</v>
      </c>
      <c r="G13" s="1303"/>
      <c r="H13" s="137"/>
      <c r="I13" s="137"/>
      <c r="J13" s="444"/>
      <c r="L13" s="123" t="s">
        <v>412</v>
      </c>
    </row>
    <row r="14" spans="2:12" s="136" customFormat="1" ht="30.75" customHeight="1" x14ac:dyDescent="0.25">
      <c r="B14" s="392"/>
      <c r="C14" s="445"/>
      <c r="D14" s="1288" t="s">
        <v>290</v>
      </c>
      <c r="E14" s="1301"/>
      <c r="F14" s="1289" t="s">
        <v>226</v>
      </c>
      <c r="G14" s="1302"/>
      <c r="H14" s="133"/>
      <c r="I14" s="133"/>
      <c r="J14" s="382"/>
      <c r="L14" s="123" t="s">
        <v>413</v>
      </c>
    </row>
    <row r="15" spans="2:12" ht="15.75" x14ac:dyDescent="0.25">
      <c r="B15" s="389"/>
      <c r="C15" s="442"/>
      <c r="D15" s="438" t="s">
        <v>225</v>
      </c>
      <c r="E15" s="1301"/>
      <c r="F15" s="446" t="s">
        <v>246</v>
      </c>
      <c r="G15" s="1303" t="s">
        <v>413</v>
      </c>
      <c r="H15" s="124"/>
      <c r="I15" s="124"/>
      <c r="J15" s="376"/>
    </row>
    <row r="16" spans="2:12" ht="12.75" customHeight="1" x14ac:dyDescent="0.2">
      <c r="B16" s="389"/>
      <c r="C16" s="442"/>
      <c r="F16" s="3182" t="s">
        <v>8</v>
      </c>
      <c r="G16" s="3183"/>
      <c r="H16" s="3183"/>
      <c r="I16" s="3183"/>
      <c r="J16" s="376"/>
    </row>
    <row r="17" spans="2:10" ht="37.5" customHeight="1" x14ac:dyDescent="0.2">
      <c r="B17" s="389"/>
      <c r="C17" s="803" t="s">
        <v>103</v>
      </c>
      <c r="D17" s="804" t="s">
        <v>227</v>
      </c>
      <c r="E17" s="1062" t="s">
        <v>228</v>
      </c>
      <c r="F17" s="1062" t="s">
        <v>229</v>
      </c>
      <c r="G17" s="1062" t="s">
        <v>230</v>
      </c>
      <c r="H17" s="1062" t="s">
        <v>231</v>
      </c>
      <c r="I17" s="1062" t="s">
        <v>86</v>
      </c>
      <c r="J17" s="376"/>
    </row>
    <row r="18" spans="2:10" ht="15.75" x14ac:dyDescent="0.25">
      <c r="B18" s="389"/>
      <c r="C18" s="1290">
        <v>1</v>
      </c>
      <c r="D18" s="1291"/>
      <c r="E18" s="1110">
        <v>1054097.1499999999</v>
      </c>
      <c r="F18" s="1110">
        <v>15461300</v>
      </c>
      <c r="G18" s="1110">
        <v>7691717.2699999996</v>
      </c>
      <c r="H18" s="1396">
        <f>E18+F18-G18</f>
        <v>8823679.8800000008</v>
      </c>
      <c r="I18" s="1292"/>
      <c r="J18" s="376"/>
    </row>
    <row r="19" spans="2:10" ht="15.75" x14ac:dyDescent="0.25">
      <c r="B19" s="389"/>
      <c r="C19" s="1290">
        <v>2</v>
      </c>
      <c r="D19" s="1291"/>
      <c r="E19" s="1110"/>
      <c r="F19" s="1110"/>
      <c r="G19" s="1110"/>
      <c r="H19" s="1396">
        <f t="shared" ref="H19:H44" si="0">E19+F19-G19</f>
        <v>0</v>
      </c>
      <c r="I19" s="1292"/>
      <c r="J19" s="376"/>
    </row>
    <row r="20" spans="2:10" ht="15.75" x14ac:dyDescent="0.25">
      <c r="B20" s="389"/>
      <c r="C20" s="1290">
        <v>3</v>
      </c>
      <c r="D20" s="1291"/>
      <c r="E20" s="1110"/>
      <c r="F20" s="1110"/>
      <c r="G20" s="1110"/>
      <c r="H20" s="1396">
        <f t="shared" si="0"/>
        <v>0</v>
      </c>
      <c r="I20" s="1292"/>
      <c r="J20" s="376"/>
    </row>
    <row r="21" spans="2:10" ht="15.75" x14ac:dyDescent="0.25">
      <c r="B21" s="389"/>
      <c r="C21" s="1290">
        <v>4</v>
      </c>
      <c r="D21" s="1291"/>
      <c r="E21" s="1110"/>
      <c r="F21" s="1110"/>
      <c r="G21" s="1110"/>
      <c r="H21" s="1396">
        <f t="shared" si="0"/>
        <v>0</v>
      </c>
      <c r="I21" s="1292"/>
      <c r="J21" s="376"/>
    </row>
    <row r="22" spans="2:10" ht="15.75" x14ac:dyDescent="0.25">
      <c r="B22" s="389"/>
      <c r="C22" s="1290">
        <v>5</v>
      </c>
      <c r="D22" s="1291"/>
      <c r="E22" s="1110"/>
      <c r="F22" s="1110"/>
      <c r="G22" s="1110"/>
      <c r="H22" s="1396">
        <f t="shared" si="0"/>
        <v>0</v>
      </c>
      <c r="I22" s="1292"/>
      <c r="J22" s="376"/>
    </row>
    <row r="23" spans="2:10" ht="15.75" x14ac:dyDescent="0.25">
      <c r="B23" s="389"/>
      <c r="C23" s="1290">
        <v>6</v>
      </c>
      <c r="D23" s="1291"/>
      <c r="E23" s="1110"/>
      <c r="F23" s="1110"/>
      <c r="G23" s="1110"/>
      <c r="H23" s="1396">
        <f t="shared" si="0"/>
        <v>0</v>
      </c>
      <c r="I23" s="1292"/>
      <c r="J23" s="376"/>
    </row>
    <row r="24" spans="2:10" ht="15.75" x14ac:dyDescent="0.25">
      <c r="B24" s="389"/>
      <c r="C24" s="1290">
        <v>7</v>
      </c>
      <c r="D24" s="1291"/>
      <c r="E24" s="1110"/>
      <c r="F24" s="1110"/>
      <c r="G24" s="1110"/>
      <c r="H24" s="1396">
        <f t="shared" si="0"/>
        <v>0</v>
      </c>
      <c r="I24" s="1292"/>
      <c r="J24" s="376"/>
    </row>
    <row r="25" spans="2:10" ht="15.75" x14ac:dyDescent="0.25">
      <c r="B25" s="389"/>
      <c r="C25" s="1290">
        <v>8</v>
      </c>
      <c r="D25" s="1291"/>
      <c r="E25" s="1110"/>
      <c r="F25" s="1110"/>
      <c r="G25" s="1110"/>
      <c r="H25" s="1396">
        <f t="shared" si="0"/>
        <v>0</v>
      </c>
      <c r="I25" s="1292"/>
      <c r="J25" s="376"/>
    </row>
    <row r="26" spans="2:10" ht="15.75" x14ac:dyDescent="0.25">
      <c r="B26" s="389"/>
      <c r="C26" s="1290">
        <v>9</v>
      </c>
      <c r="D26" s="1291"/>
      <c r="E26" s="1110"/>
      <c r="F26" s="1110"/>
      <c r="G26" s="1110"/>
      <c r="H26" s="1396">
        <f t="shared" si="0"/>
        <v>0</v>
      </c>
      <c r="I26" s="1292"/>
      <c r="J26" s="376"/>
    </row>
    <row r="27" spans="2:10" ht="15.75" x14ac:dyDescent="0.25">
      <c r="B27" s="389"/>
      <c r="C27" s="1290">
        <v>10</v>
      </c>
      <c r="D27" s="1291"/>
      <c r="E27" s="1110"/>
      <c r="F27" s="1110"/>
      <c r="G27" s="1110"/>
      <c r="H27" s="1396">
        <f t="shared" si="0"/>
        <v>0</v>
      </c>
      <c r="I27" s="1292"/>
      <c r="J27" s="376"/>
    </row>
    <row r="28" spans="2:10" ht="15.75" x14ac:dyDescent="0.25">
      <c r="B28" s="389"/>
      <c r="C28" s="1290">
        <v>11</v>
      </c>
      <c r="D28" s="1291"/>
      <c r="E28" s="1110"/>
      <c r="F28" s="1110"/>
      <c r="G28" s="1110"/>
      <c r="H28" s="1396">
        <f t="shared" si="0"/>
        <v>0</v>
      </c>
      <c r="I28" s="1292"/>
      <c r="J28" s="376"/>
    </row>
    <row r="29" spans="2:10" ht="15.75" x14ac:dyDescent="0.25">
      <c r="B29" s="389"/>
      <c r="C29" s="1290">
        <v>12</v>
      </c>
      <c r="D29" s="1291"/>
      <c r="E29" s="1110"/>
      <c r="F29" s="1110"/>
      <c r="G29" s="1110"/>
      <c r="H29" s="1396">
        <f t="shared" si="0"/>
        <v>0</v>
      </c>
      <c r="I29" s="1292"/>
      <c r="J29" s="376"/>
    </row>
    <row r="30" spans="2:10" ht="15.75" x14ac:dyDescent="0.25">
      <c r="B30" s="389"/>
      <c r="C30" s="1290">
        <v>13</v>
      </c>
      <c r="D30" s="1291"/>
      <c r="E30" s="1110"/>
      <c r="F30" s="1110"/>
      <c r="G30" s="1110"/>
      <c r="H30" s="1396">
        <f t="shared" si="0"/>
        <v>0</v>
      </c>
      <c r="I30" s="1292"/>
      <c r="J30" s="376"/>
    </row>
    <row r="31" spans="2:10" ht="15.75" x14ac:dyDescent="0.25">
      <c r="B31" s="389"/>
      <c r="C31" s="1290">
        <v>14</v>
      </c>
      <c r="D31" s="1291"/>
      <c r="E31" s="1110"/>
      <c r="F31" s="1110"/>
      <c r="G31" s="1110"/>
      <c r="H31" s="1396">
        <f t="shared" si="0"/>
        <v>0</v>
      </c>
      <c r="I31" s="1292"/>
      <c r="J31" s="376"/>
    </row>
    <row r="32" spans="2:10" ht="15.75" x14ac:dyDescent="0.25">
      <c r="B32" s="389"/>
      <c r="C32" s="1290">
        <v>15</v>
      </c>
      <c r="D32" s="1291"/>
      <c r="E32" s="1110"/>
      <c r="F32" s="1110"/>
      <c r="G32" s="1110"/>
      <c r="H32" s="1396">
        <f t="shared" si="0"/>
        <v>0</v>
      </c>
      <c r="I32" s="1292"/>
      <c r="J32" s="376"/>
    </row>
    <row r="33" spans="2:10" ht="15.75" x14ac:dyDescent="0.25">
      <c r="B33" s="389"/>
      <c r="C33" s="1290">
        <v>16</v>
      </c>
      <c r="D33" s="1291"/>
      <c r="E33" s="1110"/>
      <c r="F33" s="1110"/>
      <c r="G33" s="1110"/>
      <c r="H33" s="1396">
        <f t="shared" si="0"/>
        <v>0</v>
      </c>
      <c r="I33" s="1292"/>
      <c r="J33" s="376"/>
    </row>
    <row r="34" spans="2:10" ht="15.75" x14ac:dyDescent="0.25">
      <c r="B34" s="389"/>
      <c r="C34" s="1290">
        <v>17</v>
      </c>
      <c r="D34" s="1291"/>
      <c r="E34" s="1110"/>
      <c r="F34" s="1110"/>
      <c r="G34" s="1110"/>
      <c r="H34" s="1396">
        <f t="shared" si="0"/>
        <v>0</v>
      </c>
      <c r="I34" s="1292"/>
      <c r="J34" s="376"/>
    </row>
    <row r="35" spans="2:10" ht="15.75" x14ac:dyDescent="0.25">
      <c r="B35" s="389"/>
      <c r="C35" s="1290">
        <v>18</v>
      </c>
      <c r="D35" s="1291"/>
      <c r="E35" s="1110"/>
      <c r="F35" s="1110"/>
      <c r="G35" s="1110"/>
      <c r="H35" s="1396">
        <f t="shared" si="0"/>
        <v>0</v>
      </c>
      <c r="I35" s="1292"/>
      <c r="J35" s="376"/>
    </row>
    <row r="36" spans="2:10" ht="15.75" x14ac:dyDescent="0.25">
      <c r="B36" s="389"/>
      <c r="C36" s="1290">
        <v>19</v>
      </c>
      <c r="D36" s="1291"/>
      <c r="E36" s="1110"/>
      <c r="F36" s="1110"/>
      <c r="G36" s="1110"/>
      <c r="H36" s="1396">
        <f t="shared" si="0"/>
        <v>0</v>
      </c>
      <c r="I36" s="1292"/>
      <c r="J36" s="376"/>
    </row>
    <row r="37" spans="2:10" ht="15.75" x14ac:dyDescent="0.25">
      <c r="B37" s="389"/>
      <c r="C37" s="1290">
        <v>20</v>
      </c>
      <c r="D37" s="1291"/>
      <c r="E37" s="1110"/>
      <c r="F37" s="1110"/>
      <c r="G37" s="1110"/>
      <c r="H37" s="1396">
        <f t="shared" si="0"/>
        <v>0</v>
      </c>
      <c r="I37" s="1292"/>
      <c r="J37" s="376"/>
    </row>
    <row r="38" spans="2:10" ht="15.75" x14ac:dyDescent="0.25">
      <c r="B38" s="389"/>
      <c r="C38" s="1290">
        <v>21</v>
      </c>
      <c r="D38" s="1291"/>
      <c r="E38" s="1110"/>
      <c r="F38" s="1110"/>
      <c r="G38" s="1110"/>
      <c r="H38" s="1396">
        <f t="shared" si="0"/>
        <v>0</v>
      </c>
      <c r="I38" s="1292"/>
      <c r="J38" s="376"/>
    </row>
    <row r="39" spans="2:10" ht="15.75" x14ac:dyDescent="0.25">
      <c r="B39" s="389"/>
      <c r="C39" s="1290">
        <v>22</v>
      </c>
      <c r="D39" s="1291"/>
      <c r="E39" s="1110"/>
      <c r="F39" s="1110"/>
      <c r="G39" s="1110"/>
      <c r="H39" s="1396">
        <f t="shared" si="0"/>
        <v>0</v>
      </c>
      <c r="I39" s="1292"/>
      <c r="J39" s="376"/>
    </row>
    <row r="40" spans="2:10" ht="15.75" x14ac:dyDescent="0.25">
      <c r="B40" s="389"/>
      <c r="C40" s="1290">
        <v>23</v>
      </c>
      <c r="D40" s="1291"/>
      <c r="E40" s="1110"/>
      <c r="F40" s="1110"/>
      <c r="G40" s="1110"/>
      <c r="H40" s="1396">
        <f t="shared" si="0"/>
        <v>0</v>
      </c>
      <c r="I40" s="1292"/>
      <c r="J40" s="376"/>
    </row>
    <row r="41" spans="2:10" ht="15.75" x14ac:dyDescent="0.25">
      <c r="B41" s="389"/>
      <c r="C41" s="1290">
        <v>24</v>
      </c>
      <c r="D41" s="1291"/>
      <c r="E41" s="1110"/>
      <c r="F41" s="1110"/>
      <c r="G41" s="1110"/>
      <c r="H41" s="1396">
        <f t="shared" si="0"/>
        <v>0</v>
      </c>
      <c r="I41" s="1292"/>
      <c r="J41" s="376"/>
    </row>
    <row r="42" spans="2:10" ht="15.75" x14ac:dyDescent="0.25">
      <c r="B42" s="389"/>
      <c r="C42" s="1290">
        <v>25</v>
      </c>
      <c r="D42" s="1291"/>
      <c r="E42" s="1110"/>
      <c r="F42" s="1110"/>
      <c r="G42" s="1110"/>
      <c r="H42" s="1396">
        <f t="shared" si="0"/>
        <v>0</v>
      </c>
      <c r="I42" s="1292"/>
      <c r="J42" s="376"/>
    </row>
    <row r="43" spans="2:10" ht="15.75" x14ac:dyDescent="0.25">
      <c r="B43" s="389"/>
      <c r="C43" s="1290">
        <v>26</v>
      </c>
      <c r="D43" s="1291"/>
      <c r="E43" s="1110"/>
      <c r="F43" s="1110"/>
      <c r="G43" s="1110"/>
      <c r="H43" s="1396">
        <f t="shared" si="0"/>
        <v>0</v>
      </c>
      <c r="I43" s="1292"/>
      <c r="J43" s="376"/>
    </row>
    <row r="44" spans="2:10" ht="15.75" x14ac:dyDescent="0.25">
      <c r="B44" s="389"/>
      <c r="C44" s="1290">
        <v>27</v>
      </c>
      <c r="D44" s="1291"/>
      <c r="E44" s="1110"/>
      <c r="F44" s="1110"/>
      <c r="G44" s="1110"/>
      <c r="H44" s="1396">
        <f t="shared" si="0"/>
        <v>0</v>
      </c>
      <c r="I44" s="1292"/>
      <c r="J44" s="376"/>
    </row>
    <row r="45" spans="2:10" ht="15.75" x14ac:dyDescent="0.25">
      <c r="B45" s="389"/>
      <c r="C45" s="1397">
        <v>28</v>
      </c>
      <c r="D45" s="1398"/>
      <c r="E45" s="1399"/>
      <c r="F45" s="1399"/>
      <c r="G45" s="1401" t="s">
        <v>56</v>
      </c>
      <c r="H45" s="1411">
        <f>SUM(H18:H44)</f>
        <v>8823679.8800000008</v>
      </c>
      <c r="I45" s="1400"/>
      <c r="J45" s="376"/>
    </row>
    <row r="46" spans="2:10" ht="15.75" x14ac:dyDescent="0.25">
      <c r="B46" s="389"/>
      <c r="C46" s="1293"/>
      <c r="D46" s="3184"/>
      <c r="E46" s="3184"/>
      <c r="F46" s="3184"/>
      <c r="G46" s="3184"/>
      <c r="H46" s="1294"/>
      <c r="I46" s="1295" t="s">
        <v>232</v>
      </c>
      <c r="J46" s="376"/>
    </row>
    <row r="47" spans="2:10" x14ac:dyDescent="0.2">
      <c r="B47" s="389"/>
      <c r="C47" s="442"/>
      <c r="D47" s="139"/>
      <c r="E47" s="139"/>
      <c r="F47" s="631"/>
      <c r="G47" s="137"/>
      <c r="H47" s="139"/>
      <c r="I47" s="139"/>
      <c r="J47" s="376"/>
    </row>
    <row r="48" spans="2:10" ht="15.75" x14ac:dyDescent="0.25">
      <c r="B48" s="389"/>
      <c r="C48" s="442"/>
      <c r="D48" s="1166" t="s">
        <v>495</v>
      </c>
      <c r="E48" s="1271"/>
      <c r="F48" s="1272" t="s">
        <v>505</v>
      </c>
      <c r="G48" s="1063"/>
      <c r="H48" s="1272" t="s">
        <v>501</v>
      </c>
      <c r="I48" s="139"/>
      <c r="J48" s="376"/>
    </row>
    <row r="49" spans="2:10" ht="15.75" x14ac:dyDescent="0.25">
      <c r="B49" s="389"/>
      <c r="C49" s="442"/>
      <c r="D49" s="1296" t="str">
        <f>'Datos Generales'!C16</f>
        <v>Preparado por</v>
      </c>
      <c r="E49" s="1117"/>
      <c r="F49" s="1281" t="str">
        <f>'Datos Generales'!D16</f>
        <v>Revisado por</v>
      </c>
      <c r="G49" s="1063"/>
      <c r="H49" s="1281" t="str">
        <f>'Datos Generales'!E16</f>
        <v>Autorizado por</v>
      </c>
      <c r="I49" s="139"/>
      <c r="J49" s="376"/>
    </row>
    <row r="50" spans="2:10" ht="15.75" x14ac:dyDescent="0.25">
      <c r="B50" s="389"/>
      <c r="C50" s="442"/>
      <c r="D50" s="1117"/>
      <c r="E50" s="1117"/>
      <c r="F50" s="1117"/>
      <c r="G50" s="1268"/>
      <c r="H50" s="1268"/>
      <c r="I50" s="139"/>
      <c r="J50" s="376"/>
    </row>
    <row r="51" spans="2:10" ht="15.75" x14ac:dyDescent="0.25">
      <c r="B51" s="389"/>
      <c r="C51" s="442"/>
      <c r="D51" s="1166" t="s">
        <v>496</v>
      </c>
      <c r="E51" s="1271"/>
      <c r="F51" s="1272" t="s">
        <v>491</v>
      </c>
      <c r="G51" s="1063"/>
      <c r="H51" s="1272" t="s">
        <v>507</v>
      </c>
      <c r="I51" s="139"/>
      <c r="J51" s="376"/>
    </row>
    <row r="52" spans="2:10" ht="15.75" x14ac:dyDescent="0.25">
      <c r="B52" s="389"/>
      <c r="C52" s="442"/>
      <c r="D52" s="1296" t="str">
        <f>'Datos Generales'!C17</f>
        <v>Puesto que ocupa</v>
      </c>
      <c r="E52" s="1117"/>
      <c r="F52" s="1281" t="str">
        <f>'Datos Generales'!D17</f>
        <v>Puesto que ocupa</v>
      </c>
      <c r="G52" s="1063"/>
      <c r="H52" s="1299" t="str">
        <f>'Datos Generales'!E17</f>
        <v>Puesto que ocupa</v>
      </c>
      <c r="I52" s="139"/>
      <c r="J52" s="376"/>
    </row>
    <row r="53" spans="2:10" ht="15.75" x14ac:dyDescent="0.25">
      <c r="B53" s="389"/>
      <c r="C53" s="442"/>
      <c r="D53" s="1117"/>
      <c r="E53" s="1117"/>
      <c r="F53" s="1117"/>
      <c r="G53" s="1268"/>
      <c r="H53" s="1268"/>
      <c r="I53" s="139"/>
      <c r="J53" s="376"/>
    </row>
    <row r="54" spans="2:10" ht="15.75" x14ac:dyDescent="0.25">
      <c r="B54" s="389"/>
      <c r="C54" s="442"/>
      <c r="D54" s="1172">
        <v>45299</v>
      </c>
      <c r="E54" s="1270"/>
      <c r="F54" s="1545">
        <v>45299</v>
      </c>
      <c r="G54" s="1063"/>
      <c r="H54" s="1172">
        <v>45303</v>
      </c>
      <c r="I54" s="139"/>
      <c r="J54" s="376"/>
    </row>
    <row r="55" spans="2:10" ht="15.75" x14ac:dyDescent="0.25">
      <c r="B55" s="389"/>
      <c r="C55" s="442"/>
      <c r="D55" s="1296" t="s">
        <v>287</v>
      </c>
      <c r="E55" s="1117"/>
      <c r="F55" s="1299" t="s">
        <v>288</v>
      </c>
      <c r="G55" s="1063"/>
      <c r="H55" s="1281" t="s">
        <v>300</v>
      </c>
      <c r="I55" s="139"/>
      <c r="J55" s="376"/>
    </row>
    <row r="56" spans="2:10" x14ac:dyDescent="0.2">
      <c r="B56" s="393"/>
      <c r="C56" s="447"/>
      <c r="D56" s="394"/>
      <c r="E56" s="394"/>
      <c r="F56" s="448"/>
      <c r="G56" s="397"/>
      <c r="H56" s="448"/>
      <c r="I56" s="394"/>
      <c r="J56" s="395"/>
    </row>
  </sheetData>
  <sheetProtection formatColumns="0" insertRows="0"/>
  <mergeCells count="6">
    <mergeCell ref="B5:J5"/>
    <mergeCell ref="F16:I16"/>
    <mergeCell ref="D46:G46"/>
    <mergeCell ref="B6:J6"/>
    <mergeCell ref="B7:J7"/>
    <mergeCell ref="G9:H9"/>
  </mergeCells>
  <dataValidations count="1">
    <dataValidation type="list" allowBlank="1" showInputMessage="1" showErrorMessage="1" errorTitle="Entrada no válida" error="Seleccione un tipo de moneda de la lista" promptTitle="Tipo de moneda" prompt="Seleccione el tipo de moneda" sqref="G15">
      <formula1>$L$12:$L$14</formula1>
    </dataValidation>
  </dataValidations>
  <printOptions horizontalCentered="1"/>
  <pageMargins left="0" right="0" top="0.31496062992125984" bottom="0.31496062992125984" header="0.19685039370078741" footer="0"/>
  <pageSetup scale="85" orientation="portrait" r:id="rId1"/>
  <headerFooter alignWithMargins="0">
    <oddFooter xml:space="preserve">&amp;R&amp;P/&amp;N  &amp;D  </oddFooter>
  </headerFooter>
  <colBreaks count="1" manualBreakCount="1">
    <brk id="9" max="32" man="1"/>
  </colBreaks>
  <ignoredErrors>
    <ignoredError sqref="E9 H52" unlockedFormula="1"/>
  </ignoredErrors>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topLeftCell="A13" zoomScaleNormal="100" zoomScaleSheetLayoutView="90" workbookViewId="0">
      <selection activeCell="N4" sqref="N4"/>
    </sheetView>
  </sheetViews>
  <sheetFormatPr baseColWidth="10" defaultColWidth="11.42578125" defaultRowHeight="15.75" x14ac:dyDescent="0.25"/>
  <cols>
    <col min="1" max="1" width="1.85546875" style="166" customWidth="1"/>
    <col min="2" max="2" width="7.85546875" style="453" customWidth="1"/>
    <col min="3" max="3" width="9.5703125" style="453" customWidth="1"/>
    <col min="4" max="4" width="6.85546875" style="453" customWidth="1"/>
    <col min="5" max="5" width="11.28515625" style="453" customWidth="1"/>
    <col min="6" max="6" width="6.28515625" style="453" customWidth="1"/>
    <col min="7" max="7" width="11.7109375" style="453" customWidth="1"/>
    <col min="8" max="8" width="8.5703125" style="453" customWidth="1"/>
    <col min="9" max="9" width="9.7109375" style="453" customWidth="1"/>
    <col min="10" max="10" width="9.140625" style="453" customWidth="1"/>
    <col min="11" max="11" width="11" style="453" customWidth="1"/>
    <col min="12" max="12" width="12.140625" style="453" customWidth="1"/>
    <col min="13" max="13" width="9.7109375" style="453" customWidth="1"/>
    <col min="14" max="14" width="10.85546875" style="453" customWidth="1"/>
    <col min="15" max="15" width="11.28515625" style="453" customWidth="1"/>
    <col min="16" max="16" width="11.28515625" style="451" customWidth="1"/>
    <col min="17" max="17" width="11.85546875" style="451" customWidth="1"/>
    <col min="18" max="18" width="10.5703125" style="451" customWidth="1"/>
    <col min="19" max="19" width="9.42578125" style="451" customWidth="1"/>
    <col min="20" max="21" width="11.85546875" style="451" customWidth="1"/>
    <col min="22" max="22" width="2.7109375" style="166" customWidth="1"/>
    <col min="23" max="16384" width="11.42578125" style="166"/>
  </cols>
  <sheetData>
    <row r="1" spans="1:22" x14ac:dyDescent="0.25">
      <c r="B1" s="449"/>
      <c r="C1" s="449"/>
      <c r="D1" s="449"/>
      <c r="E1" s="449"/>
      <c r="F1" s="449"/>
      <c r="G1" s="449"/>
      <c r="H1" s="449"/>
      <c r="I1" s="449"/>
      <c r="J1" s="449"/>
      <c r="K1" s="449"/>
      <c r="L1" s="449"/>
      <c r="M1" s="449"/>
      <c r="N1" s="449"/>
      <c r="O1" s="449"/>
      <c r="P1" s="449"/>
      <c r="Q1" s="449"/>
      <c r="R1" s="449"/>
      <c r="S1" s="449"/>
      <c r="T1" s="449"/>
      <c r="U1" s="449"/>
    </row>
    <row r="2" spans="1:22" x14ac:dyDescent="0.25">
      <c r="A2" s="459"/>
      <c r="B2" s="460"/>
      <c r="C2" s="460"/>
      <c r="D2" s="460"/>
      <c r="E2" s="460"/>
      <c r="F2" s="460"/>
      <c r="G2" s="460"/>
      <c r="H2" s="460"/>
      <c r="I2" s="460"/>
      <c r="J2" s="460"/>
      <c r="K2" s="460"/>
      <c r="L2" s="460"/>
      <c r="M2" s="460"/>
      <c r="N2" s="460"/>
      <c r="O2" s="460"/>
      <c r="P2" s="460"/>
      <c r="Q2" s="460"/>
      <c r="R2" s="460"/>
      <c r="S2" s="460"/>
      <c r="T2" s="460"/>
      <c r="U2" s="460"/>
      <c r="V2" s="461"/>
    </row>
    <row r="3" spans="1:22" x14ac:dyDescent="0.25">
      <c r="A3" s="462"/>
      <c r="B3" s="463"/>
      <c r="C3" s="463"/>
      <c r="D3" s="463"/>
      <c r="E3" s="463"/>
      <c r="F3" s="463"/>
      <c r="G3" s="463"/>
      <c r="H3" s="463"/>
      <c r="I3" s="463"/>
      <c r="J3" s="463"/>
      <c r="K3" s="463"/>
      <c r="L3" s="463"/>
      <c r="M3" s="463"/>
      <c r="N3" s="463"/>
      <c r="O3" s="463"/>
      <c r="P3" s="463"/>
      <c r="Q3" s="463"/>
      <c r="R3" s="463"/>
      <c r="S3" s="463"/>
      <c r="T3" s="463"/>
      <c r="U3" s="463"/>
      <c r="V3" s="464"/>
    </row>
    <row r="4" spans="1:22" x14ac:dyDescent="0.25">
      <c r="A4" s="462"/>
      <c r="B4" s="463"/>
      <c r="C4" s="463"/>
      <c r="D4" s="463"/>
      <c r="E4" s="463"/>
      <c r="F4" s="463"/>
      <c r="G4" s="463"/>
      <c r="H4" s="463"/>
      <c r="I4" s="463"/>
      <c r="J4" s="463"/>
      <c r="K4" s="463"/>
      <c r="L4" s="463"/>
      <c r="M4" s="463"/>
      <c r="N4" s="463"/>
      <c r="O4" s="463"/>
      <c r="P4" s="463"/>
      <c r="Q4" s="463"/>
      <c r="R4" s="463"/>
      <c r="S4" s="463"/>
      <c r="T4" s="463"/>
      <c r="U4" s="463"/>
      <c r="V4" s="464"/>
    </row>
    <row r="5" spans="1:22" x14ac:dyDescent="0.25">
      <c r="A5" s="462"/>
      <c r="B5" s="463"/>
      <c r="C5" s="463"/>
      <c r="D5" s="463"/>
      <c r="E5" s="463"/>
      <c r="F5" s="463"/>
      <c r="G5" s="463"/>
      <c r="H5" s="463"/>
      <c r="I5" s="463"/>
      <c r="J5" s="463"/>
      <c r="K5" s="463"/>
      <c r="L5" s="463"/>
      <c r="M5" s="463"/>
      <c r="N5" s="463"/>
      <c r="O5" s="463"/>
      <c r="P5" s="463"/>
      <c r="Q5" s="463"/>
      <c r="R5" s="463"/>
      <c r="S5" s="463"/>
      <c r="T5" s="463"/>
      <c r="U5" s="463"/>
      <c r="V5" s="464"/>
    </row>
    <row r="6" spans="1:22" ht="18.75" x14ac:dyDescent="0.3">
      <c r="A6" s="3198" t="s">
        <v>27</v>
      </c>
      <c r="B6" s="3199"/>
      <c r="C6" s="3199"/>
      <c r="D6" s="3199"/>
      <c r="E6" s="3199"/>
      <c r="F6" s="3199"/>
      <c r="G6" s="3199"/>
      <c r="H6" s="3199"/>
      <c r="I6" s="3199"/>
      <c r="J6" s="3199"/>
      <c r="K6" s="3199"/>
      <c r="L6" s="3199"/>
      <c r="M6" s="3199"/>
      <c r="N6" s="3199"/>
      <c r="O6" s="3199"/>
      <c r="P6" s="3199"/>
      <c r="Q6" s="3199"/>
      <c r="R6" s="3199"/>
      <c r="S6" s="3199"/>
      <c r="T6" s="3199"/>
      <c r="U6" s="3199"/>
      <c r="V6" s="3200"/>
    </row>
    <row r="7" spans="1:22" x14ac:dyDescent="0.25">
      <c r="A7" s="3201" t="s">
        <v>376</v>
      </c>
      <c r="B7" s="3202"/>
      <c r="C7" s="3202"/>
      <c r="D7" s="3202"/>
      <c r="E7" s="3202"/>
      <c r="F7" s="3202"/>
      <c r="G7" s="3202"/>
      <c r="H7" s="3202"/>
      <c r="I7" s="3202"/>
      <c r="J7" s="3202"/>
      <c r="K7" s="3202"/>
      <c r="L7" s="3202"/>
      <c r="M7" s="3202"/>
      <c r="N7" s="3202"/>
      <c r="O7" s="3202"/>
      <c r="P7" s="3202"/>
      <c r="Q7" s="3202"/>
      <c r="R7" s="3202"/>
      <c r="S7" s="3202"/>
      <c r="T7" s="3202"/>
      <c r="U7" s="3202"/>
      <c r="V7" s="3203"/>
    </row>
    <row r="8" spans="1:22" x14ac:dyDescent="0.25">
      <c r="A8" s="3204" t="s">
        <v>157</v>
      </c>
      <c r="B8" s="3205"/>
      <c r="C8" s="3205"/>
      <c r="D8" s="3205"/>
      <c r="E8" s="3205"/>
      <c r="F8" s="3205"/>
      <c r="G8" s="3205"/>
      <c r="H8" s="3205"/>
      <c r="I8" s="3205"/>
      <c r="J8" s="3205"/>
      <c r="K8" s="3205"/>
      <c r="L8" s="3205"/>
      <c r="M8" s="3205"/>
      <c r="N8" s="3205"/>
      <c r="O8" s="3205"/>
      <c r="P8" s="3205"/>
      <c r="Q8" s="3205"/>
      <c r="R8" s="3205"/>
      <c r="S8" s="3205"/>
      <c r="T8" s="3205"/>
      <c r="U8" s="3205"/>
      <c r="V8" s="3206"/>
    </row>
    <row r="9" spans="1:22" x14ac:dyDescent="0.25">
      <c r="A9" s="1440"/>
      <c r="B9" s="1441"/>
      <c r="C9" s="1441"/>
      <c r="D9" s="1441"/>
      <c r="E9" s="1441"/>
      <c r="F9" s="1441"/>
      <c r="G9" s="1441"/>
      <c r="H9" s="1441"/>
      <c r="I9" s="1441"/>
      <c r="J9" s="1441"/>
      <c r="K9" s="1441"/>
      <c r="L9" s="1441"/>
      <c r="M9" s="1441"/>
      <c r="N9" s="1441"/>
      <c r="O9" s="1441"/>
      <c r="P9" s="1441"/>
      <c r="Q9" s="1441"/>
      <c r="R9" s="1441"/>
      <c r="S9" s="1441"/>
      <c r="T9" s="1441"/>
      <c r="U9" s="1441"/>
      <c r="V9" s="1442"/>
    </row>
    <row r="10" spans="1:22" x14ac:dyDescent="0.25">
      <c r="A10" s="1440"/>
      <c r="B10" s="1046" t="s">
        <v>252</v>
      </c>
      <c r="C10" s="3101">
        <v>45291</v>
      </c>
      <c r="D10" s="3102"/>
      <c r="E10" s="1441" t="s">
        <v>32</v>
      </c>
      <c r="F10" s="3055" t="str">
        <f>'[5]Datos Generales'!C7</f>
        <v>DIGESETT</v>
      </c>
      <c r="G10" s="3056"/>
      <c r="H10" s="3056"/>
      <c r="I10" s="3057"/>
      <c r="J10" s="1046" t="s">
        <v>16</v>
      </c>
      <c r="K10" s="1210" t="str">
        <f>'[5]Datos Generales'!C8</f>
        <v>0202</v>
      </c>
      <c r="L10" s="1441"/>
      <c r="M10" s="1441" t="s">
        <v>273</v>
      </c>
      <c r="N10" s="1210" t="str">
        <f>'[5]Datos Generales'!C9</f>
        <v>02</v>
      </c>
      <c r="O10" s="1441"/>
      <c r="P10" s="1441" t="s">
        <v>267</v>
      </c>
      <c r="Q10" s="1210" t="str">
        <f>'[5]Datos Generales'!C10</f>
        <v>01</v>
      </c>
      <c r="R10" s="166"/>
      <c r="S10" s="1046" t="s">
        <v>22</v>
      </c>
      <c r="T10" s="1210" t="str">
        <f>'[5]Datos Generales'!C11</f>
        <v>0005</v>
      </c>
      <c r="U10" s="166"/>
      <c r="V10" s="1442"/>
    </row>
    <row r="11" spans="1:22" x14ac:dyDescent="0.25">
      <c r="A11" s="1440"/>
      <c r="B11" s="1441"/>
      <c r="C11" s="1441"/>
      <c r="D11" s="1441"/>
      <c r="E11" s="1441"/>
      <c r="F11" s="1441"/>
      <c r="G11" s="1441"/>
      <c r="H11" s="1441"/>
      <c r="I11" s="1441"/>
      <c r="J11" s="1441"/>
      <c r="K11" s="1441"/>
      <c r="L11" s="1441"/>
      <c r="M11" s="1441"/>
      <c r="N11" s="1441"/>
      <c r="O11" s="1441"/>
      <c r="P11" s="1441"/>
      <c r="Q11" s="1441"/>
      <c r="R11" s="1441"/>
      <c r="S11" s="1441"/>
      <c r="T11" s="1441"/>
      <c r="U11" s="1441"/>
      <c r="V11" s="1442"/>
    </row>
    <row r="12" spans="1:22" x14ac:dyDescent="0.25">
      <c r="A12" s="462"/>
      <c r="B12" s="1441"/>
      <c r="C12" s="1441"/>
      <c r="D12" s="1441"/>
      <c r="E12" s="1441"/>
      <c r="F12" s="789" t="s">
        <v>244</v>
      </c>
      <c r="G12" s="3207"/>
      <c r="H12" s="3207"/>
      <c r="I12" s="3207"/>
      <c r="L12" s="466" t="s">
        <v>277</v>
      </c>
      <c r="M12" s="1439"/>
      <c r="N12" s="1441"/>
      <c r="O12" s="1441"/>
      <c r="P12" s="1441"/>
      <c r="Q12" s="1441"/>
      <c r="R12" s="1441"/>
      <c r="S12" s="1441"/>
      <c r="T12" s="1441"/>
      <c r="U12" s="1441"/>
      <c r="V12" s="464"/>
    </row>
    <row r="13" spans="1:22" ht="7.5" customHeight="1" x14ac:dyDescent="0.25">
      <c r="A13" s="462"/>
      <c r="B13" s="450"/>
      <c r="C13" s="210"/>
      <c r="D13" s="210"/>
      <c r="E13" s="210"/>
      <c r="F13" s="465"/>
      <c r="G13" s="457"/>
      <c r="H13" s="457"/>
      <c r="I13" s="457"/>
      <c r="J13" s="457"/>
      <c r="K13" s="457"/>
      <c r="L13" s="457"/>
      <c r="M13" s="452"/>
      <c r="N13" s="223"/>
      <c r="O13" s="223"/>
      <c r="P13" s="223"/>
      <c r="Q13" s="458"/>
      <c r="R13" s="458"/>
      <c r="S13" s="458"/>
      <c r="T13" s="458"/>
      <c r="U13" s="455"/>
      <c r="V13" s="464"/>
    </row>
    <row r="14" spans="1:22" ht="15.75" customHeight="1" x14ac:dyDescent="0.25">
      <c r="A14" s="462"/>
      <c r="B14" s="450"/>
      <c r="C14" s="210"/>
      <c r="D14" s="210"/>
      <c r="E14" s="210"/>
      <c r="F14" s="465"/>
      <c r="G14" s="457"/>
      <c r="H14" s="457"/>
      <c r="I14" s="457"/>
      <c r="J14" s="457"/>
      <c r="K14" s="457"/>
      <c r="L14" s="457"/>
      <c r="M14" s="452"/>
      <c r="N14" s="223"/>
      <c r="O14" s="223"/>
      <c r="P14" s="223"/>
      <c r="Q14" s="458"/>
      <c r="R14" s="458"/>
      <c r="S14" s="458"/>
      <c r="T14" s="458"/>
      <c r="U14" s="455"/>
      <c r="V14" s="464"/>
    </row>
    <row r="15" spans="1:22" x14ac:dyDescent="0.25">
      <c r="A15" s="462"/>
      <c r="B15" s="3208" t="s">
        <v>100</v>
      </c>
      <c r="C15" s="3208"/>
      <c r="D15" s="3208"/>
      <c r="E15" s="3208"/>
      <c r="F15" s="3208"/>
      <c r="G15" s="3208"/>
      <c r="H15" s="3208"/>
      <c r="I15" s="3208"/>
      <c r="J15" s="3208"/>
      <c r="K15" s="3208"/>
      <c r="L15" s="3208"/>
      <c r="M15" s="452"/>
      <c r="N15" s="452"/>
      <c r="O15" s="452"/>
      <c r="P15" s="456"/>
      <c r="Q15" s="456"/>
      <c r="R15" s="456"/>
      <c r="S15" s="456"/>
      <c r="T15" s="456"/>
      <c r="U15" s="1428"/>
      <c r="V15" s="464"/>
    </row>
    <row r="16" spans="1:22" ht="43.5" customHeight="1" x14ac:dyDescent="0.25">
      <c r="A16" s="462"/>
      <c r="B16" s="1430" t="s">
        <v>88</v>
      </c>
      <c r="C16" s="1430" t="s">
        <v>87</v>
      </c>
      <c r="D16" s="1430" t="s">
        <v>4</v>
      </c>
      <c r="E16" s="1430" t="s">
        <v>68</v>
      </c>
      <c r="F16" s="1430" t="s">
        <v>89</v>
      </c>
      <c r="G16" s="1430" t="s">
        <v>69</v>
      </c>
      <c r="H16" s="1430" t="s">
        <v>90</v>
      </c>
      <c r="I16" s="1430" t="s">
        <v>91</v>
      </c>
      <c r="J16" s="1430" t="s">
        <v>136</v>
      </c>
      <c r="K16" s="1430" t="s">
        <v>70</v>
      </c>
      <c r="L16" s="1430" t="s">
        <v>52</v>
      </c>
      <c r="M16" s="1430" t="s">
        <v>320</v>
      </c>
      <c r="N16" s="1430" t="s">
        <v>71</v>
      </c>
      <c r="O16" s="805" t="s">
        <v>319</v>
      </c>
      <c r="P16" s="806" t="s">
        <v>72</v>
      </c>
      <c r="Q16" s="806" t="s">
        <v>73</v>
      </c>
      <c r="R16" s="806" t="s">
        <v>74</v>
      </c>
      <c r="S16" s="806" t="s">
        <v>75</v>
      </c>
      <c r="T16" s="806" t="s">
        <v>76</v>
      </c>
      <c r="U16" s="805" t="s">
        <v>77</v>
      </c>
      <c r="V16" s="464"/>
    </row>
    <row r="17" spans="1:22" s="453" customFormat="1" ht="16.5" customHeight="1" x14ac:dyDescent="0.25">
      <c r="A17" s="467"/>
      <c r="B17" s="1305"/>
      <c r="C17" s="1305"/>
      <c r="D17" s="1305"/>
      <c r="E17" s="1305"/>
      <c r="F17" s="1305"/>
      <c r="G17" s="1305"/>
      <c r="H17" s="1305"/>
      <c r="I17" s="1305"/>
      <c r="J17" s="1305"/>
      <c r="K17" s="1305"/>
      <c r="L17" s="1305"/>
      <c r="M17" s="1305"/>
      <c r="N17" s="1305"/>
      <c r="O17" s="1305"/>
      <c r="P17" s="1305"/>
      <c r="Q17" s="1305"/>
      <c r="R17" s="1305"/>
      <c r="S17" s="1305"/>
      <c r="T17" s="1305"/>
      <c r="U17" s="1305"/>
      <c r="V17" s="468"/>
    </row>
    <row r="18" spans="1:22" s="453" customFormat="1" ht="16.5" customHeight="1" x14ac:dyDescent="0.25">
      <c r="A18" s="467"/>
      <c r="B18" s="1305"/>
      <c r="C18" s="1305"/>
      <c r="D18" s="1305"/>
      <c r="E18" s="1305"/>
      <c r="F18" s="1305"/>
      <c r="G18" s="1305"/>
      <c r="H18" s="1305"/>
      <c r="I18" s="1305"/>
      <c r="J18" s="1305"/>
      <c r="K18" s="1305"/>
      <c r="L18" s="1305"/>
      <c r="M18" s="1305"/>
      <c r="N18" s="1305"/>
      <c r="O18" s="1305"/>
      <c r="P18" s="1305"/>
      <c r="Q18" s="1305"/>
      <c r="R18" s="1305"/>
      <c r="S18" s="1305"/>
      <c r="T18" s="1305"/>
      <c r="U18" s="1305"/>
      <c r="V18" s="468"/>
    </row>
    <row r="19" spans="1:22" s="453" customFormat="1" ht="16.5" customHeight="1" x14ac:dyDescent="0.25">
      <c r="A19" s="467"/>
      <c r="B19" s="1305"/>
      <c r="C19" s="1305"/>
      <c r="D19" s="1305"/>
      <c r="E19" s="1305"/>
      <c r="F19" s="1305"/>
      <c r="G19" s="1305"/>
      <c r="H19" s="1305"/>
      <c r="I19" s="1305"/>
      <c r="J19" s="1305"/>
      <c r="K19" s="1305"/>
      <c r="L19" s="1305"/>
      <c r="M19" s="1305"/>
      <c r="N19" s="1305"/>
      <c r="O19" s="1305"/>
      <c r="P19" s="1305"/>
      <c r="Q19" s="1305"/>
      <c r="R19" s="1305"/>
      <c r="S19" s="1305"/>
      <c r="T19" s="1305"/>
      <c r="U19" s="1305"/>
      <c r="V19" s="468"/>
    </row>
    <row r="20" spans="1:22" s="453" customFormat="1" ht="16.5" customHeight="1" x14ac:dyDescent="0.25">
      <c r="A20" s="467"/>
      <c r="B20" s="1305"/>
      <c r="C20" s="1305"/>
      <c r="D20" s="1305"/>
      <c r="E20" s="1305"/>
      <c r="F20" s="1305"/>
      <c r="G20" s="1305"/>
      <c r="H20" s="1305"/>
      <c r="I20" s="1305"/>
      <c r="J20" s="1305"/>
      <c r="K20" s="1305"/>
      <c r="L20" s="1305"/>
      <c r="M20" s="1305"/>
      <c r="N20" s="1305"/>
      <c r="O20" s="1305"/>
      <c r="P20" s="1305"/>
      <c r="Q20" s="1305"/>
      <c r="R20" s="1305"/>
      <c r="S20" s="1305"/>
      <c r="T20" s="1305"/>
      <c r="U20" s="1305"/>
      <c r="V20" s="468"/>
    </row>
    <row r="21" spans="1:22" s="453" customFormat="1" ht="16.5" customHeight="1" x14ac:dyDescent="0.25">
      <c r="A21" s="467"/>
      <c r="B21" s="1305"/>
      <c r="C21" s="1305"/>
      <c r="D21" s="1305"/>
      <c r="E21" s="1305"/>
      <c r="F21" s="1305"/>
      <c r="G21" s="3209" t="s">
        <v>485</v>
      </c>
      <c r="H21" s="3210"/>
      <c r="I21" s="3210"/>
      <c r="J21" s="3211"/>
      <c r="K21" s="1305"/>
      <c r="L21" s="1305"/>
      <c r="M21" s="1305"/>
      <c r="N21" s="1305"/>
      <c r="O21" s="1305"/>
      <c r="P21" s="1305"/>
      <c r="Q21" s="1305"/>
      <c r="R21" s="1305"/>
      <c r="S21" s="1305"/>
      <c r="T21" s="1305"/>
      <c r="U21" s="1305"/>
      <c r="V21" s="468"/>
    </row>
    <row r="22" spans="1:22" s="453" customFormat="1" ht="16.5" customHeight="1" x14ac:dyDescent="0.25">
      <c r="A22" s="467"/>
      <c r="B22" s="1305"/>
      <c r="C22" s="1305"/>
      <c r="D22" s="1305"/>
      <c r="E22" s="1305"/>
      <c r="F22" s="1305"/>
      <c r="G22" s="3209" t="s">
        <v>575</v>
      </c>
      <c r="H22" s="3210"/>
      <c r="I22" s="3210"/>
      <c r="J22" s="3210"/>
      <c r="K22" s="3210"/>
      <c r="L22" s="3211"/>
      <c r="M22" s="1305"/>
      <c r="N22" s="1305"/>
      <c r="O22" s="1305"/>
      <c r="P22" s="1305"/>
      <c r="Q22" s="1305"/>
      <c r="R22" s="1305"/>
      <c r="S22" s="1305"/>
      <c r="T22" s="1305"/>
      <c r="U22" s="1305"/>
      <c r="V22" s="468"/>
    </row>
    <row r="23" spans="1:22" s="453" customFormat="1" ht="16.5" customHeight="1" x14ac:dyDescent="0.25">
      <c r="A23" s="467"/>
      <c r="B23" s="1305"/>
      <c r="C23" s="1305"/>
      <c r="D23" s="1305"/>
      <c r="E23" s="1305"/>
      <c r="F23" s="1305"/>
      <c r="G23" s="1305"/>
      <c r="H23" s="1305"/>
      <c r="I23" s="1305"/>
      <c r="J23" s="1305"/>
      <c r="K23" s="1305"/>
      <c r="L23" s="1305"/>
      <c r="M23" s="1305"/>
      <c r="N23" s="1305"/>
      <c r="O23" s="1305"/>
      <c r="P23" s="1305"/>
      <c r="Q23" s="1305"/>
      <c r="R23" s="1305"/>
      <c r="S23" s="1305"/>
      <c r="T23" s="1305"/>
      <c r="U23" s="1305"/>
      <c r="V23" s="468"/>
    </row>
    <row r="24" spans="1:22" s="453" customFormat="1" ht="16.5" customHeight="1" x14ac:dyDescent="0.25">
      <c r="A24" s="467"/>
      <c r="B24" s="1305"/>
      <c r="C24" s="1305"/>
      <c r="D24" s="1305"/>
      <c r="E24" s="1305"/>
      <c r="F24" s="1305"/>
      <c r="G24" s="1305"/>
      <c r="H24" s="1305"/>
      <c r="I24" s="1305"/>
      <c r="J24" s="1305"/>
      <c r="K24" s="1305"/>
      <c r="L24" s="1305"/>
      <c r="M24" s="1305"/>
      <c r="N24" s="1305"/>
      <c r="O24" s="1305"/>
      <c r="P24" s="1305"/>
      <c r="Q24" s="1305"/>
      <c r="R24" s="1305"/>
      <c r="S24" s="1305"/>
      <c r="T24" s="1305"/>
      <c r="U24" s="1305"/>
      <c r="V24" s="468"/>
    </row>
    <row r="25" spans="1:22" s="453" customFormat="1" ht="16.5" customHeight="1" x14ac:dyDescent="0.25">
      <c r="A25" s="467"/>
      <c r="B25" s="1305"/>
      <c r="C25" s="1305"/>
      <c r="D25" s="1305"/>
      <c r="E25" s="1305"/>
      <c r="F25" s="1305"/>
      <c r="G25" s="1305"/>
      <c r="H25" s="1305"/>
      <c r="I25" s="1305"/>
      <c r="J25" s="1305"/>
      <c r="K25" s="1305"/>
      <c r="L25" s="1305"/>
      <c r="M25" s="1305"/>
      <c r="N25" s="1305"/>
      <c r="O25" s="1305"/>
      <c r="P25" s="1305"/>
      <c r="Q25" s="1305"/>
      <c r="R25" s="1305"/>
      <c r="S25" s="1305"/>
      <c r="T25" s="1305"/>
      <c r="U25" s="1305"/>
      <c r="V25" s="468"/>
    </row>
    <row r="26" spans="1:22" s="453" customFormat="1" ht="16.5" customHeight="1" x14ac:dyDescent="0.25">
      <c r="A26" s="467"/>
      <c r="B26" s="1305"/>
      <c r="C26" s="1305"/>
      <c r="D26" s="1305"/>
      <c r="E26" s="1305"/>
      <c r="F26" s="1305"/>
      <c r="G26" s="1305"/>
      <c r="H26" s="1305"/>
      <c r="I26" s="1305"/>
      <c r="J26" s="1305"/>
      <c r="K26" s="1305"/>
      <c r="L26" s="1305"/>
      <c r="M26" s="1305"/>
      <c r="N26" s="1305"/>
      <c r="O26" s="1305"/>
      <c r="P26" s="1305"/>
      <c r="Q26" s="1305"/>
      <c r="R26" s="1305"/>
      <c r="S26" s="1305"/>
      <c r="T26" s="1305"/>
      <c r="U26" s="1305"/>
      <c r="V26" s="468"/>
    </row>
    <row r="27" spans="1:22" s="453" customFormat="1" ht="16.5" customHeight="1" x14ac:dyDescent="0.25">
      <c r="A27" s="467"/>
      <c r="B27" s="1305"/>
      <c r="C27" s="1305"/>
      <c r="D27" s="1305"/>
      <c r="E27" s="1305"/>
      <c r="F27" s="1305"/>
      <c r="G27" s="1305"/>
      <c r="H27" s="1305"/>
      <c r="I27" s="1305"/>
      <c r="J27" s="1305"/>
      <c r="K27" s="1305"/>
      <c r="L27" s="1305"/>
      <c r="M27" s="1305"/>
      <c r="N27" s="1305"/>
      <c r="O27" s="1305"/>
      <c r="P27" s="1305"/>
      <c r="Q27" s="1305"/>
      <c r="R27" s="1305"/>
      <c r="S27" s="1305"/>
      <c r="T27" s="1305"/>
      <c r="U27" s="1305"/>
      <c r="V27" s="468"/>
    </row>
    <row r="28" spans="1:22" s="453" customFormat="1" ht="16.5" customHeight="1" x14ac:dyDescent="0.25">
      <c r="A28" s="467"/>
      <c r="B28" s="1305"/>
      <c r="C28" s="1305"/>
      <c r="D28" s="1305"/>
      <c r="E28" s="1305"/>
      <c r="F28" s="1305"/>
      <c r="G28" s="1305"/>
      <c r="H28" s="1305"/>
      <c r="I28" s="1305"/>
      <c r="J28" s="1305"/>
      <c r="K28" s="1305"/>
      <c r="L28" s="1305"/>
      <c r="M28" s="1305"/>
      <c r="N28" s="1305"/>
      <c r="O28" s="1305"/>
      <c r="P28" s="1305"/>
      <c r="Q28" s="1305"/>
      <c r="R28" s="1305"/>
      <c r="S28" s="1305"/>
      <c r="T28" s="1305"/>
      <c r="U28" s="1305"/>
      <c r="V28" s="468"/>
    </row>
    <row r="29" spans="1:22" s="453" customFormat="1" ht="16.5" customHeight="1" x14ac:dyDescent="0.25">
      <c r="A29" s="467"/>
      <c r="B29" s="1305"/>
      <c r="C29" s="1305"/>
      <c r="D29" s="1305"/>
      <c r="E29" s="1305"/>
      <c r="F29" s="1305"/>
      <c r="G29" s="1305"/>
      <c r="H29" s="1305"/>
      <c r="I29" s="1305"/>
      <c r="J29" s="1305"/>
      <c r="K29" s="1305"/>
      <c r="L29" s="1305"/>
      <c r="M29" s="1305"/>
      <c r="N29" s="1305"/>
      <c r="O29" s="1305"/>
      <c r="P29" s="1305"/>
      <c r="Q29" s="1305"/>
      <c r="R29" s="1305"/>
      <c r="S29" s="1305"/>
      <c r="T29" s="1305"/>
      <c r="U29" s="1305"/>
      <c r="V29" s="468"/>
    </row>
    <row r="30" spans="1:22" s="453" customFormat="1" ht="16.5" customHeight="1" x14ac:dyDescent="0.25">
      <c r="A30" s="467"/>
      <c r="B30" s="1305"/>
      <c r="C30" s="1305"/>
      <c r="D30" s="1305"/>
      <c r="E30" s="1305"/>
      <c r="F30" s="1305"/>
      <c r="G30" s="1305"/>
      <c r="H30" s="1305"/>
      <c r="I30" s="1305"/>
      <c r="J30" s="1305"/>
      <c r="K30" s="1305"/>
      <c r="L30" s="1305"/>
      <c r="M30" s="1305"/>
      <c r="N30" s="1305"/>
      <c r="O30" s="1305"/>
      <c r="P30" s="1305"/>
      <c r="Q30" s="1305"/>
      <c r="R30" s="1305"/>
      <c r="S30" s="1305"/>
      <c r="T30" s="1305"/>
      <c r="U30" s="1305"/>
      <c r="V30" s="468"/>
    </row>
    <row r="31" spans="1:22" s="453" customFormat="1" ht="16.5" customHeight="1" x14ac:dyDescent="0.25">
      <c r="A31" s="467"/>
      <c r="B31" s="1305"/>
      <c r="C31" s="1305"/>
      <c r="D31" s="1305"/>
      <c r="E31" s="1305"/>
      <c r="F31" s="1305"/>
      <c r="G31" s="1305"/>
      <c r="H31" s="1305"/>
      <c r="I31" s="1305"/>
      <c r="J31" s="1305"/>
      <c r="K31" s="1305"/>
      <c r="L31" s="1305"/>
      <c r="M31" s="1305"/>
      <c r="N31" s="1305"/>
      <c r="O31" s="1305"/>
      <c r="P31" s="1305"/>
      <c r="Q31" s="1305"/>
      <c r="R31" s="1305"/>
      <c r="S31" s="1305"/>
      <c r="T31" s="1305"/>
      <c r="U31" s="1305"/>
      <c r="V31" s="468"/>
    </row>
    <row r="32" spans="1:22" s="453" customFormat="1" ht="16.5" customHeight="1" x14ac:dyDescent="0.25">
      <c r="A32" s="467"/>
      <c r="B32" s="1305"/>
      <c r="C32" s="1305"/>
      <c r="D32" s="1305"/>
      <c r="E32" s="1305"/>
      <c r="F32" s="1305"/>
      <c r="G32" s="1305"/>
      <c r="H32" s="1305"/>
      <c r="I32" s="1305"/>
      <c r="J32" s="1305"/>
      <c r="K32" s="1305"/>
      <c r="L32" s="1305"/>
      <c r="M32" s="1305"/>
      <c r="N32" s="1305"/>
      <c r="O32" s="1305"/>
      <c r="P32" s="1305"/>
      <c r="Q32" s="1305"/>
      <c r="R32" s="1305"/>
      <c r="S32" s="1305"/>
      <c r="T32" s="1305"/>
      <c r="U32" s="1305"/>
      <c r="V32" s="468"/>
    </row>
    <row r="33" spans="1:22" s="453" customFormat="1" x14ac:dyDescent="0.25">
      <c r="A33" s="467"/>
      <c r="B33" s="3191"/>
      <c r="C33" s="3192"/>
      <c r="D33" s="3192"/>
      <c r="E33" s="3192"/>
      <c r="F33" s="3192"/>
      <c r="G33" s="3192"/>
      <c r="H33" s="3192"/>
      <c r="I33" s="3192"/>
      <c r="J33" s="3192"/>
      <c r="K33" s="3192"/>
      <c r="L33" s="3192"/>
      <c r="M33" s="3192"/>
      <c r="N33" s="3192"/>
      <c r="O33" s="3193"/>
      <c r="P33" s="1306"/>
      <c r="Q33" s="1306"/>
      <c r="R33" s="1306"/>
      <c r="S33" s="1306">
        <f ca="1">SUM(S17:S41)</f>
        <v>0</v>
      </c>
      <c r="T33" s="1306">
        <f ca="1">SUM(T17:T41)</f>
        <v>0</v>
      </c>
      <c r="U33" s="1339"/>
      <c r="V33" s="468"/>
    </row>
    <row r="34" spans="1:22" s="454" customFormat="1" ht="16.5" customHeight="1" x14ac:dyDescent="0.25">
      <c r="A34" s="467"/>
      <c r="B34" s="1468"/>
      <c r="C34" s="1468"/>
      <c r="D34" s="1468"/>
      <c r="E34" s="1468"/>
      <c r="F34" s="1468"/>
      <c r="G34" s="1468"/>
      <c r="H34" s="1468"/>
      <c r="I34" s="1468"/>
      <c r="J34" s="1468"/>
      <c r="K34" s="1468"/>
      <c r="L34" s="1468"/>
      <c r="M34" s="1468"/>
      <c r="N34" s="1468"/>
      <c r="O34" s="1468"/>
      <c r="P34" s="1468"/>
      <c r="Q34" s="1468"/>
      <c r="R34" s="1468"/>
      <c r="S34" s="1468"/>
      <c r="T34" s="1468"/>
      <c r="U34" s="1469" t="s">
        <v>67</v>
      </c>
    </row>
    <row r="35" spans="1:22" s="454" customFormat="1" ht="16.5" customHeight="1" x14ac:dyDescent="0.25">
      <c r="A35" s="467"/>
      <c r="B35" s="3194" t="s">
        <v>576</v>
      </c>
      <c r="C35" s="3194"/>
      <c r="D35" s="3194"/>
      <c r="E35" s="3194"/>
      <c r="F35" s="3194"/>
      <c r="G35" s="1470"/>
      <c r="H35" s="3194" t="s">
        <v>577</v>
      </c>
      <c r="I35" s="3194"/>
      <c r="J35" s="3194"/>
      <c r="K35" s="3194"/>
      <c r="L35" s="3194"/>
      <c r="M35" s="104"/>
      <c r="N35" s="104"/>
      <c r="O35" s="3195" t="s">
        <v>573</v>
      </c>
      <c r="P35" s="3195"/>
      <c r="Q35" s="3195"/>
      <c r="R35" s="3195"/>
      <c r="S35" s="3195"/>
      <c r="T35" s="1468"/>
      <c r="U35" s="1468"/>
    </row>
    <row r="36" spans="1:22" s="454" customFormat="1" ht="16.5" customHeight="1" x14ac:dyDescent="0.25">
      <c r="A36" s="467"/>
      <c r="B36" s="3196" t="str">
        <f>'[5]Datos Generales'!C16</f>
        <v>Preparado por</v>
      </c>
      <c r="C36" s="3196"/>
      <c r="D36" s="3196"/>
      <c r="E36" s="3196"/>
      <c r="F36" s="3196"/>
      <c r="G36" s="1304"/>
      <c r="H36" s="3196" t="str">
        <f>'[5]Datos Generales'!D16</f>
        <v>Revisado por</v>
      </c>
      <c r="I36" s="3196"/>
      <c r="J36" s="3196"/>
      <c r="K36" s="3196"/>
      <c r="L36" s="3196"/>
      <c r="M36" s="1304"/>
      <c r="N36" s="1304"/>
      <c r="O36" s="3196" t="str">
        <f>'[5]Datos Generales'!E16</f>
        <v>Autorizado por</v>
      </c>
      <c r="P36" s="3196"/>
      <c r="Q36" s="3196"/>
      <c r="R36" s="3196"/>
      <c r="S36" s="3196"/>
      <c r="T36" s="1468"/>
      <c r="U36" s="1468"/>
    </row>
    <row r="37" spans="1:22" s="454" customFormat="1" ht="13.5" customHeight="1" x14ac:dyDescent="0.25">
      <c r="A37" s="467"/>
      <c r="B37" s="1468"/>
      <c r="C37" s="1468"/>
      <c r="D37" s="1468"/>
      <c r="E37" s="1468"/>
      <c r="F37" s="1468"/>
      <c r="G37" s="1468"/>
      <c r="H37" s="1468"/>
      <c r="I37" s="1468"/>
      <c r="J37" s="1468"/>
      <c r="K37" s="1468"/>
      <c r="L37" s="1468"/>
      <c r="M37" s="1468"/>
      <c r="N37" s="1468"/>
      <c r="O37" s="1468"/>
      <c r="P37" s="1468"/>
      <c r="Q37" s="1468"/>
      <c r="R37" s="1468"/>
      <c r="S37" s="1468"/>
      <c r="T37" s="1468"/>
      <c r="U37" s="1468"/>
    </row>
    <row r="38" spans="1:22" s="454" customFormat="1" ht="16.5" customHeight="1" x14ac:dyDescent="0.25">
      <c r="A38" s="467"/>
      <c r="B38" s="3194" t="s">
        <v>563</v>
      </c>
      <c r="C38" s="3194"/>
      <c r="D38" s="3194"/>
      <c r="E38" s="3194"/>
      <c r="F38" s="3194"/>
      <c r="G38" s="1471"/>
      <c r="H38" s="3194" t="s">
        <v>564</v>
      </c>
      <c r="I38" s="3194"/>
      <c r="J38" s="3194"/>
      <c r="K38" s="3194"/>
      <c r="L38" s="3194"/>
      <c r="M38" s="1471"/>
      <c r="N38" s="1471"/>
      <c r="O38" s="3195" t="s">
        <v>565</v>
      </c>
      <c r="P38" s="3195"/>
      <c r="Q38" s="3195"/>
      <c r="R38" s="3195"/>
      <c r="S38" s="3195"/>
      <c r="T38" s="1468"/>
      <c r="U38" s="1468"/>
    </row>
    <row r="39" spans="1:22" s="454" customFormat="1" ht="16.5" customHeight="1" x14ac:dyDescent="0.25">
      <c r="A39" s="467"/>
      <c r="B39" s="3196" t="str">
        <f>'[5]Datos Generales'!C17</f>
        <v>Puesto que ocupa</v>
      </c>
      <c r="C39" s="3196"/>
      <c r="D39" s="3196"/>
      <c r="E39" s="3196"/>
      <c r="F39" s="3196"/>
      <c r="G39" s="1304"/>
      <c r="H39" s="3196" t="str">
        <f>'[5]Datos Generales'!D17</f>
        <v>Puesto que ocupa</v>
      </c>
      <c r="I39" s="3196"/>
      <c r="J39" s="3196"/>
      <c r="K39" s="3196"/>
      <c r="L39" s="3196"/>
      <c r="M39" s="1304"/>
      <c r="N39" s="1304"/>
      <c r="O39" s="3197" t="str">
        <f>'[5]Datos Generales'!E17</f>
        <v>Puesto que ocupa</v>
      </c>
      <c r="P39" s="3197"/>
      <c r="Q39" s="3197"/>
      <c r="R39" s="3197"/>
      <c r="S39" s="3197"/>
      <c r="T39" s="1468"/>
      <c r="U39" s="1468"/>
    </row>
    <row r="40" spans="1:22" s="454" customFormat="1" ht="12.75" customHeight="1" x14ac:dyDescent="0.25">
      <c r="A40" s="467"/>
      <c r="B40" s="2880">
        <v>45301</v>
      </c>
      <c r="C40" s="2880"/>
      <c r="D40" s="2880"/>
      <c r="E40" s="2880"/>
      <c r="F40" s="2880"/>
      <c r="G40" s="104"/>
      <c r="H40" s="2880">
        <v>45301</v>
      </c>
      <c r="I40" s="2880"/>
      <c r="J40" s="2880"/>
      <c r="K40" s="2880"/>
      <c r="L40" s="2880"/>
      <c r="M40" s="104"/>
      <c r="N40" s="104"/>
      <c r="O40" s="2880">
        <v>45303</v>
      </c>
      <c r="P40" s="2880"/>
      <c r="Q40" s="2880"/>
      <c r="R40" s="2880"/>
      <c r="S40" s="2880"/>
      <c r="T40" s="1468"/>
      <c r="U40" s="1468"/>
    </row>
    <row r="41" spans="1:22" s="453" customFormat="1" ht="12.75" customHeight="1" x14ac:dyDescent="0.25">
      <c r="A41" s="467"/>
      <c r="B41" s="3196" t="s">
        <v>287</v>
      </c>
      <c r="C41" s="3196"/>
      <c r="D41" s="3196"/>
      <c r="E41" s="3196"/>
      <c r="F41" s="3196"/>
      <c r="G41" s="1304"/>
      <c r="H41" s="3196" t="s">
        <v>288</v>
      </c>
      <c r="I41" s="3196"/>
      <c r="J41" s="3196"/>
      <c r="K41" s="3196"/>
      <c r="L41" s="3196"/>
      <c r="M41" s="1304"/>
      <c r="N41" s="1304"/>
      <c r="O41" s="3196" t="s">
        <v>300</v>
      </c>
      <c r="P41" s="3196"/>
      <c r="Q41" s="3196"/>
      <c r="R41" s="3196"/>
      <c r="S41" s="3196"/>
      <c r="T41" s="1472"/>
      <c r="U41" s="1472"/>
      <c r="V41" s="468"/>
    </row>
    <row r="42" spans="1:22" x14ac:dyDescent="0.25">
      <c r="A42" s="462"/>
      <c r="B42" s="454"/>
      <c r="C42" s="454"/>
      <c r="D42" s="1473"/>
      <c r="E42" s="454"/>
      <c r="F42" s="454"/>
      <c r="G42" s="454"/>
      <c r="H42" s="454"/>
      <c r="I42" s="454"/>
      <c r="J42" s="454"/>
      <c r="K42" s="454"/>
      <c r="L42" s="454"/>
      <c r="M42" s="454"/>
      <c r="N42" s="454"/>
      <c r="O42" s="454"/>
      <c r="P42" s="455"/>
      <c r="Q42" s="455"/>
      <c r="R42" s="455"/>
    </row>
    <row r="43" spans="1:22" ht="3" customHeight="1" x14ac:dyDescent="0.25">
      <c r="A43" s="462"/>
      <c r="B43" s="104"/>
      <c r="C43" s="104"/>
      <c r="D43" s="104"/>
      <c r="E43" s="104"/>
      <c r="F43" s="104"/>
      <c r="G43" s="104"/>
      <c r="H43" s="104"/>
      <c r="I43" s="104"/>
      <c r="J43" s="104"/>
      <c r="K43" s="104"/>
      <c r="L43" s="104"/>
      <c r="M43" s="104"/>
      <c r="N43" s="104"/>
      <c r="O43" s="104"/>
      <c r="P43" s="469"/>
      <c r="Q43" s="469"/>
      <c r="R43" s="469"/>
      <c r="S43" s="469"/>
      <c r="T43" s="469"/>
      <c r="V43" s="464"/>
    </row>
    <row r="44" spans="1:22" hidden="1" x14ac:dyDescent="0.25">
      <c r="A44" s="462"/>
      <c r="B44" s="104"/>
      <c r="C44" s="104"/>
      <c r="D44" s="104"/>
      <c r="E44" s="104"/>
      <c r="F44" s="104"/>
      <c r="G44" s="104"/>
      <c r="H44" s="104"/>
      <c r="I44" s="104"/>
      <c r="J44" s="104"/>
      <c r="K44" s="104"/>
      <c r="L44" s="104"/>
      <c r="M44" s="104"/>
      <c r="N44" s="104"/>
      <c r="O44" s="104"/>
      <c r="P44" s="469"/>
      <c r="Q44" s="469"/>
      <c r="R44" s="469"/>
      <c r="S44" s="469"/>
      <c r="T44" s="469"/>
      <c r="U44" s="469"/>
      <c r="V44" s="464"/>
    </row>
    <row r="45" spans="1:22" ht="15.75" customHeight="1" x14ac:dyDescent="0.25">
      <c r="A45" s="462"/>
      <c r="B45" s="104"/>
      <c r="T45" s="469"/>
      <c r="U45" s="469"/>
      <c r="V45" s="464"/>
    </row>
    <row r="46" spans="1:22" ht="15.75" customHeight="1" x14ac:dyDescent="0.25">
      <c r="A46" s="462"/>
      <c r="B46" s="104"/>
      <c r="T46" s="469"/>
      <c r="U46" s="469"/>
      <c r="V46" s="464"/>
    </row>
    <row r="47" spans="1:22" ht="21.75" customHeight="1" x14ac:dyDescent="0.25">
      <c r="A47" s="462"/>
      <c r="B47" s="104"/>
      <c r="T47" s="469"/>
      <c r="U47" s="469"/>
      <c r="V47" s="464"/>
    </row>
    <row r="48" spans="1:22" ht="15.75" customHeight="1" x14ac:dyDescent="0.25">
      <c r="A48" s="462"/>
      <c r="B48" s="104"/>
      <c r="T48" s="469"/>
      <c r="U48" s="469"/>
      <c r="V48" s="464"/>
    </row>
    <row r="49" spans="1:22" ht="14.25" customHeight="1" x14ac:dyDescent="0.25">
      <c r="A49" s="462"/>
      <c r="B49" s="104"/>
      <c r="T49" s="469"/>
      <c r="U49" s="469"/>
      <c r="V49" s="464"/>
    </row>
    <row r="50" spans="1:22" x14ac:dyDescent="0.25">
      <c r="A50" s="462"/>
      <c r="B50" s="104"/>
      <c r="T50" s="469"/>
      <c r="U50" s="469"/>
      <c r="V50" s="464"/>
    </row>
    <row r="51" spans="1:22" s="10" customFormat="1" x14ac:dyDescent="0.25">
      <c r="A51" s="39"/>
      <c r="B51" s="470"/>
      <c r="C51" s="471"/>
      <c r="D51" s="472"/>
      <c r="E51" s="472"/>
      <c r="F51" s="471"/>
      <c r="G51" s="471"/>
      <c r="H51" s="471"/>
      <c r="I51" s="471"/>
      <c r="J51" s="471"/>
      <c r="K51" s="471"/>
      <c r="L51" s="471"/>
      <c r="M51" s="471"/>
      <c r="N51" s="471"/>
      <c r="O51" s="471"/>
      <c r="P51" s="471"/>
      <c r="Q51" s="471"/>
      <c r="R51" s="473"/>
      <c r="S51" s="473"/>
      <c r="T51" s="473"/>
      <c r="U51" s="471"/>
      <c r="V51" s="474"/>
    </row>
    <row r="52" spans="1:22" s="223" customFormat="1" x14ac:dyDescent="0.25">
      <c r="B52" s="454"/>
      <c r="C52" s="454"/>
      <c r="D52" s="454"/>
      <c r="E52" s="454"/>
      <c r="F52" s="454"/>
      <c r="G52" s="454"/>
      <c r="H52" s="454"/>
      <c r="I52" s="454"/>
      <c r="J52" s="454"/>
      <c r="K52" s="454"/>
      <c r="L52" s="454"/>
      <c r="M52" s="454"/>
      <c r="N52" s="454"/>
      <c r="O52" s="454"/>
      <c r="P52" s="455"/>
      <c r="Q52" s="455"/>
      <c r="R52" s="454"/>
      <c r="S52" s="455"/>
      <c r="T52" s="455"/>
      <c r="U52" s="455"/>
    </row>
    <row r="56" spans="1:22" s="9" customFormat="1" x14ac:dyDescent="0.25">
      <c r="B56" s="222"/>
      <c r="M56" s="10"/>
      <c r="N56" s="166"/>
      <c r="O56" s="166"/>
      <c r="P56" s="166"/>
      <c r="Q56" s="166"/>
      <c r="R56" s="166"/>
      <c r="S56" s="166"/>
      <c r="T56" s="166"/>
    </row>
    <row r="65" s="9" customFormat="1" x14ac:dyDescent="0.25"/>
    <row r="66" s="9" customFormat="1" x14ac:dyDescent="0.25"/>
  </sheetData>
  <sheetProtection formatColumns="0" insertColumns="0" insertRows="0"/>
  <mergeCells count="28">
    <mergeCell ref="B40:F40"/>
    <mergeCell ref="H40:L40"/>
    <mergeCell ref="O40:S40"/>
    <mergeCell ref="B41:F41"/>
    <mergeCell ref="A6:V6"/>
    <mergeCell ref="A7:V7"/>
    <mergeCell ref="A8:V8"/>
    <mergeCell ref="C10:D10"/>
    <mergeCell ref="F10:I10"/>
    <mergeCell ref="G12:I12"/>
    <mergeCell ref="B15:L15"/>
    <mergeCell ref="G21:J21"/>
    <mergeCell ref="G22:L22"/>
    <mergeCell ref="H41:L41"/>
    <mergeCell ref="O41:S41"/>
    <mergeCell ref="B38:F38"/>
    <mergeCell ref="H38:L38"/>
    <mergeCell ref="O38:S38"/>
    <mergeCell ref="B39:F39"/>
    <mergeCell ref="H39:L39"/>
    <mergeCell ref="O39:S39"/>
    <mergeCell ref="B33:O33"/>
    <mergeCell ref="B35:F35"/>
    <mergeCell ref="H35:L35"/>
    <mergeCell ref="O35:S35"/>
    <mergeCell ref="B36:F36"/>
    <mergeCell ref="H36:L36"/>
    <mergeCell ref="O36:S36"/>
  </mergeCells>
  <printOptions horizontalCentered="1"/>
  <pageMargins left="0" right="0" top="0.15748031496062992" bottom="0.19685039370078741" header="0.11811023622047245" footer="0.11811023622047245"/>
  <pageSetup paperSize="5" scale="85" orientation="landscape" r:id="rId1"/>
  <headerFooter>
    <oddFooter>&amp;R&amp;P/&amp;N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zoomScaleNormal="100" zoomScaleSheetLayoutView="100" workbookViewId="0">
      <selection activeCell="C5" sqref="C5:K5"/>
    </sheetView>
  </sheetViews>
  <sheetFormatPr baseColWidth="10" defaultRowHeight="12.75" x14ac:dyDescent="0.2"/>
  <cols>
    <col min="1" max="1" width="2.7109375" style="18" customWidth="1"/>
    <col min="2" max="2" width="1.42578125" style="18" customWidth="1"/>
    <col min="3" max="3" width="12" style="18" customWidth="1"/>
    <col min="4" max="4" width="24.140625" style="18" customWidth="1"/>
    <col min="5" max="5" width="2.28515625" style="18" customWidth="1"/>
    <col min="6" max="6" width="9.7109375" style="18" customWidth="1"/>
    <col min="7" max="7" width="20.85546875" style="18" customWidth="1"/>
    <col min="8" max="8" width="5.5703125" style="18" customWidth="1"/>
    <col min="9" max="9" width="4" style="18" customWidth="1"/>
    <col min="10" max="10" width="7" style="18" customWidth="1"/>
    <col min="11" max="11" width="15.5703125" style="18" customWidth="1"/>
    <col min="12" max="12" width="2" style="18" customWidth="1"/>
    <col min="13" max="253" width="11.42578125" style="18"/>
    <col min="254" max="254" width="3.7109375" style="18" customWidth="1"/>
    <col min="255" max="255" width="0" style="18" hidden="1" customWidth="1"/>
    <col min="256" max="256" width="9.5703125" style="18" customWidth="1"/>
    <col min="257" max="257" width="13" style="18" customWidth="1"/>
    <col min="258" max="258" width="10.42578125" style="18" customWidth="1"/>
    <col min="259" max="259" width="13.28515625" style="18" customWidth="1"/>
    <col min="260" max="260" width="12.7109375" style="18" customWidth="1"/>
    <col min="261" max="261" width="7.42578125" style="18" customWidth="1"/>
    <col min="262" max="262" width="5.28515625" style="18" customWidth="1"/>
    <col min="263" max="263" width="6.140625" style="18" customWidth="1"/>
    <col min="264" max="264" width="10.85546875" style="18" customWidth="1"/>
    <col min="265" max="265" width="4.85546875" style="18" customWidth="1"/>
    <col min="266" max="266" width="3.140625" style="18" customWidth="1"/>
    <col min="267" max="267" width="1.140625" style="18" customWidth="1"/>
    <col min="268" max="509" width="11.42578125" style="18"/>
    <col min="510" max="510" width="3.7109375" style="18" customWidth="1"/>
    <col min="511" max="511" width="0" style="18" hidden="1" customWidth="1"/>
    <col min="512" max="512" width="9.5703125" style="18" customWidth="1"/>
    <col min="513" max="513" width="13" style="18" customWidth="1"/>
    <col min="514" max="514" width="10.42578125" style="18" customWidth="1"/>
    <col min="515" max="515" width="13.28515625" style="18" customWidth="1"/>
    <col min="516" max="516" width="12.7109375" style="18" customWidth="1"/>
    <col min="517" max="517" width="7.42578125" style="18" customWidth="1"/>
    <col min="518" max="518" width="5.28515625" style="18" customWidth="1"/>
    <col min="519" max="519" width="6.140625" style="18" customWidth="1"/>
    <col min="520" max="520" width="10.85546875" style="18" customWidth="1"/>
    <col min="521" max="521" width="4.85546875" style="18" customWidth="1"/>
    <col min="522" max="522" width="3.140625" style="18" customWidth="1"/>
    <col min="523" max="523" width="1.140625" style="18" customWidth="1"/>
    <col min="524" max="765" width="11.42578125" style="18"/>
    <col min="766" max="766" width="3.7109375" style="18" customWidth="1"/>
    <col min="767" max="767" width="0" style="18" hidden="1" customWidth="1"/>
    <col min="768" max="768" width="9.5703125" style="18" customWidth="1"/>
    <col min="769" max="769" width="13" style="18" customWidth="1"/>
    <col min="770" max="770" width="10.42578125" style="18" customWidth="1"/>
    <col min="771" max="771" width="13.28515625" style="18" customWidth="1"/>
    <col min="772" max="772" width="12.7109375" style="18" customWidth="1"/>
    <col min="773" max="773" width="7.42578125" style="18" customWidth="1"/>
    <col min="774" max="774" width="5.28515625" style="18" customWidth="1"/>
    <col min="775" max="775" width="6.140625" style="18" customWidth="1"/>
    <col min="776" max="776" width="10.85546875" style="18" customWidth="1"/>
    <col min="777" max="777" width="4.85546875" style="18" customWidth="1"/>
    <col min="778" max="778" width="3.140625" style="18" customWidth="1"/>
    <col min="779" max="779" width="1.140625" style="18" customWidth="1"/>
    <col min="780" max="1021" width="11.42578125" style="18"/>
    <col min="1022" max="1022" width="3.7109375" style="18" customWidth="1"/>
    <col min="1023" max="1023" width="0" style="18" hidden="1" customWidth="1"/>
    <col min="1024" max="1024" width="9.5703125" style="18" customWidth="1"/>
    <col min="1025" max="1025" width="13" style="18" customWidth="1"/>
    <col min="1026" max="1026" width="10.42578125" style="18" customWidth="1"/>
    <col min="1027" max="1027" width="13.28515625" style="18" customWidth="1"/>
    <col min="1028" max="1028" width="12.7109375" style="18" customWidth="1"/>
    <col min="1029" max="1029" width="7.42578125" style="18" customWidth="1"/>
    <col min="1030" max="1030" width="5.28515625" style="18" customWidth="1"/>
    <col min="1031" max="1031" width="6.140625" style="18" customWidth="1"/>
    <col min="1032" max="1032" width="10.85546875" style="18" customWidth="1"/>
    <col min="1033" max="1033" width="4.85546875" style="18" customWidth="1"/>
    <col min="1034" max="1034" width="3.140625" style="18" customWidth="1"/>
    <col min="1035" max="1035" width="1.140625" style="18" customWidth="1"/>
    <col min="1036" max="1277" width="11.42578125" style="18"/>
    <col min="1278" max="1278" width="3.7109375" style="18" customWidth="1"/>
    <col min="1279" max="1279" width="0" style="18" hidden="1" customWidth="1"/>
    <col min="1280" max="1280" width="9.5703125" style="18" customWidth="1"/>
    <col min="1281" max="1281" width="13" style="18" customWidth="1"/>
    <col min="1282" max="1282" width="10.42578125" style="18" customWidth="1"/>
    <col min="1283" max="1283" width="13.28515625" style="18" customWidth="1"/>
    <col min="1284" max="1284" width="12.7109375" style="18" customWidth="1"/>
    <col min="1285" max="1285" width="7.42578125" style="18" customWidth="1"/>
    <col min="1286" max="1286" width="5.28515625" style="18" customWidth="1"/>
    <col min="1287" max="1287" width="6.140625" style="18" customWidth="1"/>
    <col min="1288" max="1288" width="10.85546875" style="18" customWidth="1"/>
    <col min="1289" max="1289" width="4.85546875" style="18" customWidth="1"/>
    <col min="1290" max="1290" width="3.140625" style="18" customWidth="1"/>
    <col min="1291" max="1291" width="1.140625" style="18" customWidth="1"/>
    <col min="1292" max="1533" width="11.42578125" style="18"/>
    <col min="1534" max="1534" width="3.7109375" style="18" customWidth="1"/>
    <col min="1535" max="1535" width="0" style="18" hidden="1" customWidth="1"/>
    <col min="1536" max="1536" width="9.5703125" style="18" customWidth="1"/>
    <col min="1537" max="1537" width="13" style="18" customWidth="1"/>
    <col min="1538" max="1538" width="10.42578125" style="18" customWidth="1"/>
    <col min="1539" max="1539" width="13.28515625" style="18" customWidth="1"/>
    <col min="1540" max="1540" width="12.7109375" style="18" customWidth="1"/>
    <col min="1541" max="1541" width="7.42578125" style="18" customWidth="1"/>
    <col min="1542" max="1542" width="5.28515625" style="18" customWidth="1"/>
    <col min="1543" max="1543" width="6.140625" style="18" customWidth="1"/>
    <col min="1544" max="1544" width="10.85546875" style="18" customWidth="1"/>
    <col min="1545" max="1545" width="4.85546875" style="18" customWidth="1"/>
    <col min="1546" max="1546" width="3.140625" style="18" customWidth="1"/>
    <col min="1547" max="1547" width="1.140625" style="18" customWidth="1"/>
    <col min="1548" max="1789" width="11.42578125" style="18"/>
    <col min="1790" max="1790" width="3.7109375" style="18" customWidth="1"/>
    <col min="1791" max="1791" width="0" style="18" hidden="1" customWidth="1"/>
    <col min="1792" max="1792" width="9.5703125" style="18" customWidth="1"/>
    <col min="1793" max="1793" width="13" style="18" customWidth="1"/>
    <col min="1794" max="1794" width="10.42578125" style="18" customWidth="1"/>
    <col min="1795" max="1795" width="13.28515625" style="18" customWidth="1"/>
    <col min="1796" max="1796" width="12.7109375" style="18" customWidth="1"/>
    <col min="1797" max="1797" width="7.42578125" style="18" customWidth="1"/>
    <col min="1798" max="1798" width="5.28515625" style="18" customWidth="1"/>
    <col min="1799" max="1799" width="6.140625" style="18" customWidth="1"/>
    <col min="1800" max="1800" width="10.85546875" style="18" customWidth="1"/>
    <col min="1801" max="1801" width="4.85546875" style="18" customWidth="1"/>
    <col min="1802" max="1802" width="3.140625" style="18" customWidth="1"/>
    <col min="1803" max="1803" width="1.140625" style="18" customWidth="1"/>
    <col min="1804" max="2045" width="11.42578125" style="18"/>
    <col min="2046" max="2046" width="3.7109375" style="18" customWidth="1"/>
    <col min="2047" max="2047" width="0" style="18" hidden="1" customWidth="1"/>
    <col min="2048" max="2048" width="9.5703125" style="18" customWidth="1"/>
    <col min="2049" max="2049" width="13" style="18" customWidth="1"/>
    <col min="2050" max="2050" width="10.42578125" style="18" customWidth="1"/>
    <col min="2051" max="2051" width="13.28515625" style="18" customWidth="1"/>
    <col min="2052" max="2052" width="12.7109375" style="18" customWidth="1"/>
    <col min="2053" max="2053" width="7.42578125" style="18" customWidth="1"/>
    <col min="2054" max="2054" width="5.28515625" style="18" customWidth="1"/>
    <col min="2055" max="2055" width="6.140625" style="18" customWidth="1"/>
    <col min="2056" max="2056" width="10.85546875" style="18" customWidth="1"/>
    <col min="2057" max="2057" width="4.85546875" style="18" customWidth="1"/>
    <col min="2058" max="2058" width="3.140625" style="18" customWidth="1"/>
    <col min="2059" max="2059" width="1.140625" style="18" customWidth="1"/>
    <col min="2060" max="2301" width="11.42578125" style="18"/>
    <col min="2302" max="2302" width="3.7109375" style="18" customWidth="1"/>
    <col min="2303" max="2303" width="0" style="18" hidden="1" customWidth="1"/>
    <col min="2304" max="2304" width="9.5703125" style="18" customWidth="1"/>
    <col min="2305" max="2305" width="13" style="18" customWidth="1"/>
    <col min="2306" max="2306" width="10.42578125" style="18" customWidth="1"/>
    <col min="2307" max="2307" width="13.28515625" style="18" customWidth="1"/>
    <col min="2308" max="2308" width="12.7109375" style="18" customWidth="1"/>
    <col min="2309" max="2309" width="7.42578125" style="18" customWidth="1"/>
    <col min="2310" max="2310" width="5.28515625" style="18" customWidth="1"/>
    <col min="2311" max="2311" width="6.140625" style="18" customWidth="1"/>
    <col min="2312" max="2312" width="10.85546875" style="18" customWidth="1"/>
    <col min="2313" max="2313" width="4.85546875" style="18" customWidth="1"/>
    <col min="2314" max="2314" width="3.140625" style="18" customWidth="1"/>
    <col min="2315" max="2315" width="1.140625" style="18" customWidth="1"/>
    <col min="2316" max="2557" width="11.42578125" style="18"/>
    <col min="2558" max="2558" width="3.7109375" style="18" customWidth="1"/>
    <col min="2559" max="2559" width="0" style="18" hidden="1" customWidth="1"/>
    <col min="2560" max="2560" width="9.5703125" style="18" customWidth="1"/>
    <col min="2561" max="2561" width="13" style="18" customWidth="1"/>
    <col min="2562" max="2562" width="10.42578125" style="18" customWidth="1"/>
    <col min="2563" max="2563" width="13.28515625" style="18" customWidth="1"/>
    <col min="2564" max="2564" width="12.7109375" style="18" customWidth="1"/>
    <col min="2565" max="2565" width="7.42578125" style="18" customWidth="1"/>
    <col min="2566" max="2566" width="5.28515625" style="18" customWidth="1"/>
    <col min="2567" max="2567" width="6.140625" style="18" customWidth="1"/>
    <col min="2568" max="2568" width="10.85546875" style="18" customWidth="1"/>
    <col min="2569" max="2569" width="4.85546875" style="18" customWidth="1"/>
    <col min="2570" max="2570" width="3.140625" style="18" customWidth="1"/>
    <col min="2571" max="2571" width="1.140625" style="18" customWidth="1"/>
    <col min="2572" max="2813" width="11.42578125" style="18"/>
    <col min="2814" max="2814" width="3.7109375" style="18" customWidth="1"/>
    <col min="2815" max="2815" width="0" style="18" hidden="1" customWidth="1"/>
    <col min="2816" max="2816" width="9.5703125" style="18" customWidth="1"/>
    <col min="2817" max="2817" width="13" style="18" customWidth="1"/>
    <col min="2818" max="2818" width="10.42578125" style="18" customWidth="1"/>
    <col min="2819" max="2819" width="13.28515625" style="18" customWidth="1"/>
    <col min="2820" max="2820" width="12.7109375" style="18" customWidth="1"/>
    <col min="2821" max="2821" width="7.42578125" style="18" customWidth="1"/>
    <col min="2822" max="2822" width="5.28515625" style="18" customWidth="1"/>
    <col min="2823" max="2823" width="6.140625" style="18" customWidth="1"/>
    <col min="2824" max="2824" width="10.85546875" style="18" customWidth="1"/>
    <col min="2825" max="2825" width="4.85546875" style="18" customWidth="1"/>
    <col min="2826" max="2826" width="3.140625" style="18" customWidth="1"/>
    <col min="2827" max="2827" width="1.140625" style="18" customWidth="1"/>
    <col min="2828" max="3069" width="11.42578125" style="18"/>
    <col min="3070" max="3070" width="3.7109375" style="18" customWidth="1"/>
    <col min="3071" max="3071" width="0" style="18" hidden="1" customWidth="1"/>
    <col min="3072" max="3072" width="9.5703125" style="18" customWidth="1"/>
    <col min="3073" max="3073" width="13" style="18" customWidth="1"/>
    <col min="3074" max="3074" width="10.42578125" style="18" customWidth="1"/>
    <col min="3075" max="3075" width="13.28515625" style="18" customWidth="1"/>
    <col min="3076" max="3076" width="12.7109375" style="18" customWidth="1"/>
    <col min="3077" max="3077" width="7.42578125" style="18" customWidth="1"/>
    <col min="3078" max="3078" width="5.28515625" style="18" customWidth="1"/>
    <col min="3079" max="3079" width="6.140625" style="18" customWidth="1"/>
    <col min="3080" max="3080" width="10.85546875" style="18" customWidth="1"/>
    <col min="3081" max="3081" width="4.85546875" style="18" customWidth="1"/>
    <col min="3082" max="3082" width="3.140625" style="18" customWidth="1"/>
    <col min="3083" max="3083" width="1.140625" style="18" customWidth="1"/>
    <col min="3084" max="3325" width="11.42578125" style="18"/>
    <col min="3326" max="3326" width="3.7109375" style="18" customWidth="1"/>
    <col min="3327" max="3327" width="0" style="18" hidden="1" customWidth="1"/>
    <col min="3328" max="3328" width="9.5703125" style="18" customWidth="1"/>
    <col min="3329" max="3329" width="13" style="18" customWidth="1"/>
    <col min="3330" max="3330" width="10.42578125" style="18" customWidth="1"/>
    <col min="3331" max="3331" width="13.28515625" style="18" customWidth="1"/>
    <col min="3332" max="3332" width="12.7109375" style="18" customWidth="1"/>
    <col min="3333" max="3333" width="7.42578125" style="18" customWidth="1"/>
    <col min="3334" max="3334" width="5.28515625" style="18" customWidth="1"/>
    <col min="3335" max="3335" width="6.140625" style="18" customWidth="1"/>
    <col min="3336" max="3336" width="10.85546875" style="18" customWidth="1"/>
    <col min="3337" max="3337" width="4.85546875" style="18" customWidth="1"/>
    <col min="3338" max="3338" width="3.140625" style="18" customWidth="1"/>
    <col min="3339" max="3339" width="1.140625" style="18" customWidth="1"/>
    <col min="3340" max="3581" width="11.42578125" style="18"/>
    <col min="3582" max="3582" width="3.7109375" style="18" customWidth="1"/>
    <col min="3583" max="3583" width="0" style="18" hidden="1" customWidth="1"/>
    <col min="3584" max="3584" width="9.5703125" style="18" customWidth="1"/>
    <col min="3585" max="3585" width="13" style="18" customWidth="1"/>
    <col min="3586" max="3586" width="10.42578125" style="18" customWidth="1"/>
    <col min="3587" max="3587" width="13.28515625" style="18" customWidth="1"/>
    <col min="3588" max="3588" width="12.7109375" style="18" customWidth="1"/>
    <col min="3589" max="3589" width="7.42578125" style="18" customWidth="1"/>
    <col min="3590" max="3590" width="5.28515625" style="18" customWidth="1"/>
    <col min="3591" max="3591" width="6.140625" style="18" customWidth="1"/>
    <col min="3592" max="3592" width="10.85546875" style="18" customWidth="1"/>
    <col min="3593" max="3593" width="4.85546875" style="18" customWidth="1"/>
    <col min="3594" max="3594" width="3.140625" style="18" customWidth="1"/>
    <col min="3595" max="3595" width="1.140625" style="18" customWidth="1"/>
    <col min="3596" max="3837" width="11.42578125" style="18"/>
    <col min="3838" max="3838" width="3.7109375" style="18" customWidth="1"/>
    <col min="3839" max="3839" width="0" style="18" hidden="1" customWidth="1"/>
    <col min="3840" max="3840" width="9.5703125" style="18" customWidth="1"/>
    <col min="3841" max="3841" width="13" style="18" customWidth="1"/>
    <col min="3842" max="3842" width="10.42578125" style="18" customWidth="1"/>
    <col min="3843" max="3843" width="13.28515625" style="18" customWidth="1"/>
    <col min="3844" max="3844" width="12.7109375" style="18" customWidth="1"/>
    <col min="3845" max="3845" width="7.42578125" style="18" customWidth="1"/>
    <col min="3846" max="3846" width="5.28515625" style="18" customWidth="1"/>
    <col min="3847" max="3847" width="6.140625" style="18" customWidth="1"/>
    <col min="3848" max="3848" width="10.85546875" style="18" customWidth="1"/>
    <col min="3849" max="3849" width="4.85546875" style="18" customWidth="1"/>
    <col min="3850" max="3850" width="3.140625" style="18" customWidth="1"/>
    <col min="3851" max="3851" width="1.140625" style="18" customWidth="1"/>
    <col min="3852" max="4093" width="11.42578125" style="18"/>
    <col min="4094" max="4094" width="3.7109375" style="18" customWidth="1"/>
    <col min="4095" max="4095" width="0" style="18" hidden="1" customWidth="1"/>
    <col min="4096" max="4096" width="9.5703125" style="18" customWidth="1"/>
    <col min="4097" max="4097" width="13" style="18" customWidth="1"/>
    <col min="4098" max="4098" width="10.42578125" style="18" customWidth="1"/>
    <col min="4099" max="4099" width="13.28515625" style="18" customWidth="1"/>
    <col min="4100" max="4100" width="12.7109375" style="18" customWidth="1"/>
    <col min="4101" max="4101" width="7.42578125" style="18" customWidth="1"/>
    <col min="4102" max="4102" width="5.28515625" style="18" customWidth="1"/>
    <col min="4103" max="4103" width="6.140625" style="18" customWidth="1"/>
    <col min="4104" max="4104" width="10.85546875" style="18" customWidth="1"/>
    <col min="4105" max="4105" width="4.85546875" style="18" customWidth="1"/>
    <col min="4106" max="4106" width="3.140625" style="18" customWidth="1"/>
    <col min="4107" max="4107" width="1.140625" style="18" customWidth="1"/>
    <col min="4108" max="4349" width="11.42578125" style="18"/>
    <col min="4350" max="4350" width="3.7109375" style="18" customWidth="1"/>
    <col min="4351" max="4351" width="0" style="18" hidden="1" customWidth="1"/>
    <col min="4352" max="4352" width="9.5703125" style="18" customWidth="1"/>
    <col min="4353" max="4353" width="13" style="18" customWidth="1"/>
    <col min="4354" max="4354" width="10.42578125" style="18" customWidth="1"/>
    <col min="4355" max="4355" width="13.28515625" style="18" customWidth="1"/>
    <col min="4356" max="4356" width="12.7109375" style="18" customWidth="1"/>
    <col min="4357" max="4357" width="7.42578125" style="18" customWidth="1"/>
    <col min="4358" max="4358" width="5.28515625" style="18" customWidth="1"/>
    <col min="4359" max="4359" width="6.140625" style="18" customWidth="1"/>
    <col min="4360" max="4360" width="10.85546875" style="18" customWidth="1"/>
    <col min="4361" max="4361" width="4.85546875" style="18" customWidth="1"/>
    <col min="4362" max="4362" width="3.140625" style="18" customWidth="1"/>
    <col min="4363" max="4363" width="1.140625" style="18" customWidth="1"/>
    <col min="4364" max="4605" width="11.42578125" style="18"/>
    <col min="4606" max="4606" width="3.7109375" style="18" customWidth="1"/>
    <col min="4607" max="4607" width="0" style="18" hidden="1" customWidth="1"/>
    <col min="4608" max="4608" width="9.5703125" style="18" customWidth="1"/>
    <col min="4609" max="4609" width="13" style="18" customWidth="1"/>
    <col min="4610" max="4610" width="10.42578125" style="18" customWidth="1"/>
    <col min="4611" max="4611" width="13.28515625" style="18" customWidth="1"/>
    <col min="4612" max="4612" width="12.7109375" style="18" customWidth="1"/>
    <col min="4613" max="4613" width="7.42578125" style="18" customWidth="1"/>
    <col min="4614" max="4614" width="5.28515625" style="18" customWidth="1"/>
    <col min="4615" max="4615" width="6.140625" style="18" customWidth="1"/>
    <col min="4616" max="4616" width="10.85546875" style="18" customWidth="1"/>
    <col min="4617" max="4617" width="4.85546875" style="18" customWidth="1"/>
    <col min="4618" max="4618" width="3.140625" style="18" customWidth="1"/>
    <col min="4619" max="4619" width="1.140625" style="18" customWidth="1"/>
    <col min="4620" max="4861" width="11.42578125" style="18"/>
    <col min="4862" max="4862" width="3.7109375" style="18" customWidth="1"/>
    <col min="4863" max="4863" width="0" style="18" hidden="1" customWidth="1"/>
    <col min="4864" max="4864" width="9.5703125" style="18" customWidth="1"/>
    <col min="4865" max="4865" width="13" style="18" customWidth="1"/>
    <col min="4866" max="4866" width="10.42578125" style="18" customWidth="1"/>
    <col min="4867" max="4867" width="13.28515625" style="18" customWidth="1"/>
    <col min="4868" max="4868" width="12.7109375" style="18" customWidth="1"/>
    <col min="4869" max="4869" width="7.42578125" style="18" customWidth="1"/>
    <col min="4870" max="4870" width="5.28515625" style="18" customWidth="1"/>
    <col min="4871" max="4871" width="6.140625" style="18" customWidth="1"/>
    <col min="4872" max="4872" width="10.85546875" style="18" customWidth="1"/>
    <col min="4873" max="4873" width="4.85546875" style="18" customWidth="1"/>
    <col min="4874" max="4874" width="3.140625" style="18" customWidth="1"/>
    <col min="4875" max="4875" width="1.140625" style="18" customWidth="1"/>
    <col min="4876" max="5117" width="11.42578125" style="18"/>
    <col min="5118" max="5118" width="3.7109375" style="18" customWidth="1"/>
    <col min="5119" max="5119" width="0" style="18" hidden="1" customWidth="1"/>
    <col min="5120" max="5120" width="9.5703125" style="18" customWidth="1"/>
    <col min="5121" max="5121" width="13" style="18" customWidth="1"/>
    <col min="5122" max="5122" width="10.42578125" style="18" customWidth="1"/>
    <col min="5123" max="5123" width="13.28515625" style="18" customWidth="1"/>
    <col min="5124" max="5124" width="12.7109375" style="18" customWidth="1"/>
    <col min="5125" max="5125" width="7.42578125" style="18" customWidth="1"/>
    <col min="5126" max="5126" width="5.28515625" style="18" customWidth="1"/>
    <col min="5127" max="5127" width="6.140625" style="18" customWidth="1"/>
    <col min="5128" max="5128" width="10.85546875" style="18" customWidth="1"/>
    <col min="5129" max="5129" width="4.85546875" style="18" customWidth="1"/>
    <col min="5130" max="5130" width="3.140625" style="18" customWidth="1"/>
    <col min="5131" max="5131" width="1.140625" style="18" customWidth="1"/>
    <col min="5132" max="5373" width="11.42578125" style="18"/>
    <col min="5374" max="5374" width="3.7109375" style="18" customWidth="1"/>
    <col min="5375" max="5375" width="0" style="18" hidden="1" customWidth="1"/>
    <col min="5376" max="5376" width="9.5703125" style="18" customWidth="1"/>
    <col min="5377" max="5377" width="13" style="18" customWidth="1"/>
    <col min="5378" max="5378" width="10.42578125" style="18" customWidth="1"/>
    <col min="5379" max="5379" width="13.28515625" style="18" customWidth="1"/>
    <col min="5380" max="5380" width="12.7109375" style="18" customWidth="1"/>
    <col min="5381" max="5381" width="7.42578125" style="18" customWidth="1"/>
    <col min="5382" max="5382" width="5.28515625" style="18" customWidth="1"/>
    <col min="5383" max="5383" width="6.140625" style="18" customWidth="1"/>
    <col min="5384" max="5384" width="10.85546875" style="18" customWidth="1"/>
    <col min="5385" max="5385" width="4.85546875" style="18" customWidth="1"/>
    <col min="5386" max="5386" width="3.140625" style="18" customWidth="1"/>
    <col min="5387" max="5387" width="1.140625" style="18" customWidth="1"/>
    <col min="5388" max="5629" width="11.42578125" style="18"/>
    <col min="5630" max="5630" width="3.7109375" style="18" customWidth="1"/>
    <col min="5631" max="5631" width="0" style="18" hidden="1" customWidth="1"/>
    <col min="5632" max="5632" width="9.5703125" style="18" customWidth="1"/>
    <col min="5633" max="5633" width="13" style="18" customWidth="1"/>
    <col min="5634" max="5634" width="10.42578125" style="18" customWidth="1"/>
    <col min="5635" max="5635" width="13.28515625" style="18" customWidth="1"/>
    <col min="5636" max="5636" width="12.7109375" style="18" customWidth="1"/>
    <col min="5637" max="5637" width="7.42578125" style="18" customWidth="1"/>
    <col min="5638" max="5638" width="5.28515625" style="18" customWidth="1"/>
    <col min="5639" max="5639" width="6.140625" style="18" customWidth="1"/>
    <col min="5640" max="5640" width="10.85546875" style="18" customWidth="1"/>
    <col min="5641" max="5641" width="4.85546875" style="18" customWidth="1"/>
    <col min="5642" max="5642" width="3.140625" style="18" customWidth="1"/>
    <col min="5643" max="5643" width="1.140625" style="18" customWidth="1"/>
    <col min="5644" max="5885" width="11.42578125" style="18"/>
    <col min="5886" max="5886" width="3.7109375" style="18" customWidth="1"/>
    <col min="5887" max="5887" width="0" style="18" hidden="1" customWidth="1"/>
    <col min="5888" max="5888" width="9.5703125" style="18" customWidth="1"/>
    <col min="5889" max="5889" width="13" style="18" customWidth="1"/>
    <col min="5890" max="5890" width="10.42578125" style="18" customWidth="1"/>
    <col min="5891" max="5891" width="13.28515625" style="18" customWidth="1"/>
    <col min="5892" max="5892" width="12.7109375" style="18" customWidth="1"/>
    <col min="5893" max="5893" width="7.42578125" style="18" customWidth="1"/>
    <col min="5894" max="5894" width="5.28515625" style="18" customWidth="1"/>
    <col min="5895" max="5895" width="6.140625" style="18" customWidth="1"/>
    <col min="5896" max="5896" width="10.85546875" style="18" customWidth="1"/>
    <col min="5897" max="5897" width="4.85546875" style="18" customWidth="1"/>
    <col min="5898" max="5898" width="3.140625" style="18" customWidth="1"/>
    <col min="5899" max="5899" width="1.140625" style="18" customWidth="1"/>
    <col min="5900" max="6141" width="11.42578125" style="18"/>
    <col min="6142" max="6142" width="3.7109375" style="18" customWidth="1"/>
    <col min="6143" max="6143" width="0" style="18" hidden="1" customWidth="1"/>
    <col min="6144" max="6144" width="9.5703125" style="18" customWidth="1"/>
    <col min="6145" max="6145" width="13" style="18" customWidth="1"/>
    <col min="6146" max="6146" width="10.42578125" style="18" customWidth="1"/>
    <col min="6147" max="6147" width="13.28515625" style="18" customWidth="1"/>
    <col min="6148" max="6148" width="12.7109375" style="18" customWidth="1"/>
    <col min="6149" max="6149" width="7.42578125" style="18" customWidth="1"/>
    <col min="6150" max="6150" width="5.28515625" style="18" customWidth="1"/>
    <col min="6151" max="6151" width="6.140625" style="18" customWidth="1"/>
    <col min="6152" max="6152" width="10.85546875" style="18" customWidth="1"/>
    <col min="6153" max="6153" width="4.85546875" style="18" customWidth="1"/>
    <col min="6154" max="6154" width="3.140625" style="18" customWidth="1"/>
    <col min="6155" max="6155" width="1.140625" style="18" customWidth="1"/>
    <col min="6156" max="6397" width="11.42578125" style="18"/>
    <col min="6398" max="6398" width="3.7109375" style="18" customWidth="1"/>
    <col min="6399" max="6399" width="0" style="18" hidden="1" customWidth="1"/>
    <col min="6400" max="6400" width="9.5703125" style="18" customWidth="1"/>
    <col min="6401" max="6401" width="13" style="18" customWidth="1"/>
    <col min="6402" max="6402" width="10.42578125" style="18" customWidth="1"/>
    <col min="6403" max="6403" width="13.28515625" style="18" customWidth="1"/>
    <col min="6404" max="6404" width="12.7109375" style="18" customWidth="1"/>
    <col min="6405" max="6405" width="7.42578125" style="18" customWidth="1"/>
    <col min="6406" max="6406" width="5.28515625" style="18" customWidth="1"/>
    <col min="6407" max="6407" width="6.140625" style="18" customWidth="1"/>
    <col min="6408" max="6408" width="10.85546875" style="18" customWidth="1"/>
    <col min="6409" max="6409" width="4.85546875" style="18" customWidth="1"/>
    <col min="6410" max="6410" width="3.140625" style="18" customWidth="1"/>
    <col min="6411" max="6411" width="1.140625" style="18" customWidth="1"/>
    <col min="6412" max="6653" width="11.42578125" style="18"/>
    <col min="6654" max="6654" width="3.7109375" style="18" customWidth="1"/>
    <col min="6655" max="6655" width="0" style="18" hidden="1" customWidth="1"/>
    <col min="6656" max="6656" width="9.5703125" style="18" customWidth="1"/>
    <col min="6657" max="6657" width="13" style="18" customWidth="1"/>
    <col min="6658" max="6658" width="10.42578125" style="18" customWidth="1"/>
    <col min="6659" max="6659" width="13.28515625" style="18" customWidth="1"/>
    <col min="6660" max="6660" width="12.7109375" style="18" customWidth="1"/>
    <col min="6661" max="6661" width="7.42578125" style="18" customWidth="1"/>
    <col min="6662" max="6662" width="5.28515625" style="18" customWidth="1"/>
    <col min="6663" max="6663" width="6.140625" style="18" customWidth="1"/>
    <col min="6664" max="6664" width="10.85546875" style="18" customWidth="1"/>
    <col min="6665" max="6665" width="4.85546875" style="18" customWidth="1"/>
    <col min="6666" max="6666" width="3.140625" style="18" customWidth="1"/>
    <col min="6667" max="6667" width="1.140625" style="18" customWidth="1"/>
    <col min="6668" max="6909" width="11.42578125" style="18"/>
    <col min="6910" max="6910" width="3.7109375" style="18" customWidth="1"/>
    <col min="6911" max="6911" width="0" style="18" hidden="1" customWidth="1"/>
    <col min="6912" max="6912" width="9.5703125" style="18" customWidth="1"/>
    <col min="6913" max="6913" width="13" style="18" customWidth="1"/>
    <col min="6914" max="6914" width="10.42578125" style="18" customWidth="1"/>
    <col min="6915" max="6915" width="13.28515625" style="18" customWidth="1"/>
    <col min="6916" max="6916" width="12.7109375" style="18" customWidth="1"/>
    <col min="6917" max="6917" width="7.42578125" style="18" customWidth="1"/>
    <col min="6918" max="6918" width="5.28515625" style="18" customWidth="1"/>
    <col min="6919" max="6919" width="6.140625" style="18" customWidth="1"/>
    <col min="6920" max="6920" width="10.85546875" style="18" customWidth="1"/>
    <col min="6921" max="6921" width="4.85546875" style="18" customWidth="1"/>
    <col min="6922" max="6922" width="3.140625" style="18" customWidth="1"/>
    <col min="6923" max="6923" width="1.140625" style="18" customWidth="1"/>
    <col min="6924" max="7165" width="11.42578125" style="18"/>
    <col min="7166" max="7166" width="3.7109375" style="18" customWidth="1"/>
    <col min="7167" max="7167" width="0" style="18" hidden="1" customWidth="1"/>
    <col min="7168" max="7168" width="9.5703125" style="18" customWidth="1"/>
    <col min="7169" max="7169" width="13" style="18" customWidth="1"/>
    <col min="7170" max="7170" width="10.42578125" style="18" customWidth="1"/>
    <col min="7171" max="7171" width="13.28515625" style="18" customWidth="1"/>
    <col min="7172" max="7172" width="12.7109375" style="18" customWidth="1"/>
    <col min="7173" max="7173" width="7.42578125" style="18" customWidth="1"/>
    <col min="7174" max="7174" width="5.28515625" style="18" customWidth="1"/>
    <col min="7175" max="7175" width="6.140625" style="18" customWidth="1"/>
    <col min="7176" max="7176" width="10.85546875" style="18" customWidth="1"/>
    <col min="7177" max="7177" width="4.85546875" style="18" customWidth="1"/>
    <col min="7178" max="7178" width="3.140625" style="18" customWidth="1"/>
    <col min="7179" max="7179" width="1.140625" style="18" customWidth="1"/>
    <col min="7180" max="7421" width="11.42578125" style="18"/>
    <col min="7422" max="7422" width="3.7109375" style="18" customWidth="1"/>
    <col min="7423" max="7423" width="0" style="18" hidden="1" customWidth="1"/>
    <col min="7424" max="7424" width="9.5703125" style="18" customWidth="1"/>
    <col min="7425" max="7425" width="13" style="18" customWidth="1"/>
    <col min="7426" max="7426" width="10.42578125" style="18" customWidth="1"/>
    <col min="7427" max="7427" width="13.28515625" style="18" customWidth="1"/>
    <col min="7428" max="7428" width="12.7109375" style="18" customWidth="1"/>
    <col min="7429" max="7429" width="7.42578125" style="18" customWidth="1"/>
    <col min="7430" max="7430" width="5.28515625" style="18" customWidth="1"/>
    <col min="7431" max="7431" width="6.140625" style="18" customWidth="1"/>
    <col min="7432" max="7432" width="10.85546875" style="18" customWidth="1"/>
    <col min="7433" max="7433" width="4.85546875" style="18" customWidth="1"/>
    <col min="7434" max="7434" width="3.140625" style="18" customWidth="1"/>
    <col min="7435" max="7435" width="1.140625" style="18" customWidth="1"/>
    <col min="7436" max="7677" width="11.42578125" style="18"/>
    <col min="7678" max="7678" width="3.7109375" style="18" customWidth="1"/>
    <col min="7679" max="7679" width="0" style="18" hidden="1" customWidth="1"/>
    <col min="7680" max="7680" width="9.5703125" style="18" customWidth="1"/>
    <col min="7681" max="7681" width="13" style="18" customWidth="1"/>
    <col min="7682" max="7682" width="10.42578125" style="18" customWidth="1"/>
    <col min="7683" max="7683" width="13.28515625" style="18" customWidth="1"/>
    <col min="7684" max="7684" width="12.7109375" style="18" customWidth="1"/>
    <col min="7685" max="7685" width="7.42578125" style="18" customWidth="1"/>
    <col min="7686" max="7686" width="5.28515625" style="18" customWidth="1"/>
    <col min="7687" max="7687" width="6.140625" style="18" customWidth="1"/>
    <col min="7688" max="7688" width="10.85546875" style="18" customWidth="1"/>
    <col min="7689" max="7689" width="4.85546875" style="18" customWidth="1"/>
    <col min="7690" max="7690" width="3.140625" style="18" customWidth="1"/>
    <col min="7691" max="7691" width="1.140625" style="18" customWidth="1"/>
    <col min="7692" max="7933" width="11.42578125" style="18"/>
    <col min="7934" max="7934" width="3.7109375" style="18" customWidth="1"/>
    <col min="7935" max="7935" width="0" style="18" hidden="1" customWidth="1"/>
    <col min="7936" max="7936" width="9.5703125" style="18" customWidth="1"/>
    <col min="7937" max="7937" width="13" style="18" customWidth="1"/>
    <col min="7938" max="7938" width="10.42578125" style="18" customWidth="1"/>
    <col min="7939" max="7939" width="13.28515625" style="18" customWidth="1"/>
    <col min="7940" max="7940" width="12.7109375" style="18" customWidth="1"/>
    <col min="7941" max="7941" width="7.42578125" style="18" customWidth="1"/>
    <col min="7942" max="7942" width="5.28515625" style="18" customWidth="1"/>
    <col min="7943" max="7943" width="6.140625" style="18" customWidth="1"/>
    <col min="7944" max="7944" width="10.85546875" style="18" customWidth="1"/>
    <col min="7945" max="7945" width="4.85546875" style="18" customWidth="1"/>
    <col min="7946" max="7946" width="3.140625" style="18" customWidth="1"/>
    <col min="7947" max="7947" width="1.140625" style="18" customWidth="1"/>
    <col min="7948" max="8189" width="11.42578125" style="18"/>
    <col min="8190" max="8190" width="3.7109375" style="18" customWidth="1"/>
    <col min="8191" max="8191" width="0" style="18" hidden="1" customWidth="1"/>
    <col min="8192" max="8192" width="9.5703125" style="18" customWidth="1"/>
    <col min="8193" max="8193" width="13" style="18" customWidth="1"/>
    <col min="8194" max="8194" width="10.42578125" style="18" customWidth="1"/>
    <col min="8195" max="8195" width="13.28515625" style="18" customWidth="1"/>
    <col min="8196" max="8196" width="12.7109375" style="18" customWidth="1"/>
    <col min="8197" max="8197" width="7.42578125" style="18" customWidth="1"/>
    <col min="8198" max="8198" width="5.28515625" style="18" customWidth="1"/>
    <col min="8199" max="8199" width="6.140625" style="18" customWidth="1"/>
    <col min="8200" max="8200" width="10.85546875" style="18" customWidth="1"/>
    <col min="8201" max="8201" width="4.85546875" style="18" customWidth="1"/>
    <col min="8202" max="8202" width="3.140625" style="18" customWidth="1"/>
    <col min="8203" max="8203" width="1.140625" style="18" customWidth="1"/>
    <col min="8204" max="8445" width="11.42578125" style="18"/>
    <col min="8446" max="8446" width="3.7109375" style="18" customWidth="1"/>
    <col min="8447" max="8447" width="0" style="18" hidden="1" customWidth="1"/>
    <col min="8448" max="8448" width="9.5703125" style="18" customWidth="1"/>
    <col min="8449" max="8449" width="13" style="18" customWidth="1"/>
    <col min="8450" max="8450" width="10.42578125" style="18" customWidth="1"/>
    <col min="8451" max="8451" width="13.28515625" style="18" customWidth="1"/>
    <col min="8452" max="8452" width="12.7109375" style="18" customWidth="1"/>
    <col min="8453" max="8453" width="7.42578125" style="18" customWidth="1"/>
    <col min="8454" max="8454" width="5.28515625" style="18" customWidth="1"/>
    <col min="8455" max="8455" width="6.140625" style="18" customWidth="1"/>
    <col min="8456" max="8456" width="10.85546875" style="18" customWidth="1"/>
    <col min="8457" max="8457" width="4.85546875" style="18" customWidth="1"/>
    <col min="8458" max="8458" width="3.140625" style="18" customWidth="1"/>
    <col min="8459" max="8459" width="1.140625" style="18" customWidth="1"/>
    <col min="8460" max="8701" width="11.42578125" style="18"/>
    <col min="8702" max="8702" width="3.7109375" style="18" customWidth="1"/>
    <col min="8703" max="8703" width="0" style="18" hidden="1" customWidth="1"/>
    <col min="8704" max="8704" width="9.5703125" style="18" customWidth="1"/>
    <col min="8705" max="8705" width="13" style="18" customWidth="1"/>
    <col min="8706" max="8706" width="10.42578125" style="18" customWidth="1"/>
    <col min="8707" max="8707" width="13.28515625" style="18" customWidth="1"/>
    <col min="8708" max="8708" width="12.7109375" style="18" customWidth="1"/>
    <col min="8709" max="8709" width="7.42578125" style="18" customWidth="1"/>
    <col min="8710" max="8710" width="5.28515625" style="18" customWidth="1"/>
    <col min="8711" max="8711" width="6.140625" style="18" customWidth="1"/>
    <col min="8712" max="8712" width="10.85546875" style="18" customWidth="1"/>
    <col min="8713" max="8713" width="4.85546875" style="18" customWidth="1"/>
    <col min="8714" max="8714" width="3.140625" style="18" customWidth="1"/>
    <col min="8715" max="8715" width="1.140625" style="18" customWidth="1"/>
    <col min="8716" max="8957" width="11.42578125" style="18"/>
    <col min="8958" max="8958" width="3.7109375" style="18" customWidth="1"/>
    <col min="8959" max="8959" width="0" style="18" hidden="1" customWidth="1"/>
    <col min="8960" max="8960" width="9.5703125" style="18" customWidth="1"/>
    <col min="8961" max="8961" width="13" style="18" customWidth="1"/>
    <col min="8962" max="8962" width="10.42578125" style="18" customWidth="1"/>
    <col min="8963" max="8963" width="13.28515625" style="18" customWidth="1"/>
    <col min="8964" max="8964" width="12.7109375" style="18" customWidth="1"/>
    <col min="8965" max="8965" width="7.42578125" style="18" customWidth="1"/>
    <col min="8966" max="8966" width="5.28515625" style="18" customWidth="1"/>
    <col min="8967" max="8967" width="6.140625" style="18" customWidth="1"/>
    <col min="8968" max="8968" width="10.85546875" style="18" customWidth="1"/>
    <col min="8969" max="8969" width="4.85546875" style="18" customWidth="1"/>
    <col min="8970" max="8970" width="3.140625" style="18" customWidth="1"/>
    <col min="8971" max="8971" width="1.140625" style="18" customWidth="1"/>
    <col min="8972" max="9213" width="11.42578125" style="18"/>
    <col min="9214" max="9214" width="3.7109375" style="18" customWidth="1"/>
    <col min="9215" max="9215" width="0" style="18" hidden="1" customWidth="1"/>
    <col min="9216" max="9216" width="9.5703125" style="18" customWidth="1"/>
    <col min="9217" max="9217" width="13" style="18" customWidth="1"/>
    <col min="9218" max="9218" width="10.42578125" style="18" customWidth="1"/>
    <col min="9219" max="9219" width="13.28515625" style="18" customWidth="1"/>
    <col min="9220" max="9220" width="12.7109375" style="18" customWidth="1"/>
    <col min="9221" max="9221" width="7.42578125" style="18" customWidth="1"/>
    <col min="9222" max="9222" width="5.28515625" style="18" customWidth="1"/>
    <col min="9223" max="9223" width="6.140625" style="18" customWidth="1"/>
    <col min="9224" max="9224" width="10.85546875" style="18" customWidth="1"/>
    <col min="9225" max="9225" width="4.85546875" style="18" customWidth="1"/>
    <col min="9226" max="9226" width="3.140625" style="18" customWidth="1"/>
    <col min="9227" max="9227" width="1.140625" style="18" customWidth="1"/>
    <col min="9228" max="9469" width="11.42578125" style="18"/>
    <col min="9470" max="9470" width="3.7109375" style="18" customWidth="1"/>
    <col min="9471" max="9471" width="0" style="18" hidden="1" customWidth="1"/>
    <col min="9472" max="9472" width="9.5703125" style="18" customWidth="1"/>
    <col min="9473" max="9473" width="13" style="18" customWidth="1"/>
    <col min="9474" max="9474" width="10.42578125" style="18" customWidth="1"/>
    <col min="9475" max="9475" width="13.28515625" style="18" customWidth="1"/>
    <col min="9476" max="9476" width="12.7109375" style="18" customWidth="1"/>
    <col min="9477" max="9477" width="7.42578125" style="18" customWidth="1"/>
    <col min="9478" max="9478" width="5.28515625" style="18" customWidth="1"/>
    <col min="9479" max="9479" width="6.140625" style="18" customWidth="1"/>
    <col min="9480" max="9480" width="10.85546875" style="18" customWidth="1"/>
    <col min="9481" max="9481" width="4.85546875" style="18" customWidth="1"/>
    <col min="9482" max="9482" width="3.140625" style="18" customWidth="1"/>
    <col min="9483" max="9483" width="1.140625" style="18" customWidth="1"/>
    <col min="9484" max="9725" width="11.42578125" style="18"/>
    <col min="9726" max="9726" width="3.7109375" style="18" customWidth="1"/>
    <col min="9727" max="9727" width="0" style="18" hidden="1" customWidth="1"/>
    <col min="9728" max="9728" width="9.5703125" style="18" customWidth="1"/>
    <col min="9729" max="9729" width="13" style="18" customWidth="1"/>
    <col min="9730" max="9730" width="10.42578125" style="18" customWidth="1"/>
    <col min="9731" max="9731" width="13.28515625" style="18" customWidth="1"/>
    <col min="9732" max="9732" width="12.7109375" style="18" customWidth="1"/>
    <col min="9733" max="9733" width="7.42578125" style="18" customWidth="1"/>
    <col min="9734" max="9734" width="5.28515625" style="18" customWidth="1"/>
    <col min="9735" max="9735" width="6.140625" style="18" customWidth="1"/>
    <col min="9736" max="9736" width="10.85546875" style="18" customWidth="1"/>
    <col min="9737" max="9737" width="4.85546875" style="18" customWidth="1"/>
    <col min="9738" max="9738" width="3.140625" style="18" customWidth="1"/>
    <col min="9739" max="9739" width="1.140625" style="18" customWidth="1"/>
    <col min="9740" max="9981" width="11.42578125" style="18"/>
    <col min="9982" max="9982" width="3.7109375" style="18" customWidth="1"/>
    <col min="9983" max="9983" width="0" style="18" hidden="1" customWidth="1"/>
    <col min="9984" max="9984" width="9.5703125" style="18" customWidth="1"/>
    <col min="9985" max="9985" width="13" style="18" customWidth="1"/>
    <col min="9986" max="9986" width="10.42578125" style="18" customWidth="1"/>
    <col min="9987" max="9987" width="13.28515625" style="18" customWidth="1"/>
    <col min="9988" max="9988" width="12.7109375" style="18" customWidth="1"/>
    <col min="9989" max="9989" width="7.42578125" style="18" customWidth="1"/>
    <col min="9990" max="9990" width="5.28515625" style="18" customWidth="1"/>
    <col min="9991" max="9991" width="6.140625" style="18" customWidth="1"/>
    <col min="9992" max="9992" width="10.85546875" style="18" customWidth="1"/>
    <col min="9993" max="9993" width="4.85546875" style="18" customWidth="1"/>
    <col min="9994" max="9994" width="3.140625" style="18" customWidth="1"/>
    <col min="9995" max="9995" width="1.140625" style="18" customWidth="1"/>
    <col min="9996" max="10237" width="11.42578125" style="18"/>
    <col min="10238" max="10238" width="3.7109375" style="18" customWidth="1"/>
    <col min="10239" max="10239" width="0" style="18" hidden="1" customWidth="1"/>
    <col min="10240" max="10240" width="9.5703125" style="18" customWidth="1"/>
    <col min="10241" max="10241" width="13" style="18" customWidth="1"/>
    <col min="10242" max="10242" width="10.42578125" style="18" customWidth="1"/>
    <col min="10243" max="10243" width="13.28515625" style="18" customWidth="1"/>
    <col min="10244" max="10244" width="12.7109375" style="18" customWidth="1"/>
    <col min="10245" max="10245" width="7.42578125" style="18" customWidth="1"/>
    <col min="10246" max="10246" width="5.28515625" style="18" customWidth="1"/>
    <col min="10247" max="10247" width="6.140625" style="18" customWidth="1"/>
    <col min="10248" max="10248" width="10.85546875" style="18" customWidth="1"/>
    <col min="10249" max="10249" width="4.85546875" style="18" customWidth="1"/>
    <col min="10250" max="10250" width="3.140625" style="18" customWidth="1"/>
    <col min="10251" max="10251" width="1.140625" style="18" customWidth="1"/>
    <col min="10252" max="10493" width="11.42578125" style="18"/>
    <col min="10494" max="10494" width="3.7109375" style="18" customWidth="1"/>
    <col min="10495" max="10495" width="0" style="18" hidden="1" customWidth="1"/>
    <col min="10496" max="10496" width="9.5703125" style="18" customWidth="1"/>
    <col min="10497" max="10497" width="13" style="18" customWidth="1"/>
    <col min="10498" max="10498" width="10.42578125" style="18" customWidth="1"/>
    <col min="10499" max="10499" width="13.28515625" style="18" customWidth="1"/>
    <col min="10500" max="10500" width="12.7109375" style="18" customWidth="1"/>
    <col min="10501" max="10501" width="7.42578125" style="18" customWidth="1"/>
    <col min="10502" max="10502" width="5.28515625" style="18" customWidth="1"/>
    <col min="10503" max="10503" width="6.140625" style="18" customWidth="1"/>
    <col min="10504" max="10504" width="10.85546875" style="18" customWidth="1"/>
    <col min="10505" max="10505" width="4.85546875" style="18" customWidth="1"/>
    <col min="10506" max="10506" width="3.140625" style="18" customWidth="1"/>
    <col min="10507" max="10507" width="1.140625" style="18" customWidth="1"/>
    <col min="10508" max="10749" width="11.42578125" style="18"/>
    <col min="10750" max="10750" width="3.7109375" style="18" customWidth="1"/>
    <col min="10751" max="10751" width="0" style="18" hidden="1" customWidth="1"/>
    <col min="10752" max="10752" width="9.5703125" style="18" customWidth="1"/>
    <col min="10753" max="10753" width="13" style="18" customWidth="1"/>
    <col min="10754" max="10754" width="10.42578125" style="18" customWidth="1"/>
    <col min="10755" max="10755" width="13.28515625" style="18" customWidth="1"/>
    <col min="10756" max="10756" width="12.7109375" style="18" customWidth="1"/>
    <col min="10757" max="10757" width="7.42578125" style="18" customWidth="1"/>
    <col min="10758" max="10758" width="5.28515625" style="18" customWidth="1"/>
    <col min="10759" max="10759" width="6.140625" style="18" customWidth="1"/>
    <col min="10760" max="10760" width="10.85546875" style="18" customWidth="1"/>
    <col min="10761" max="10761" width="4.85546875" style="18" customWidth="1"/>
    <col min="10762" max="10762" width="3.140625" style="18" customWidth="1"/>
    <col min="10763" max="10763" width="1.140625" style="18" customWidth="1"/>
    <col min="10764" max="11005" width="11.42578125" style="18"/>
    <col min="11006" max="11006" width="3.7109375" style="18" customWidth="1"/>
    <col min="11007" max="11007" width="0" style="18" hidden="1" customWidth="1"/>
    <col min="11008" max="11008" width="9.5703125" style="18" customWidth="1"/>
    <col min="11009" max="11009" width="13" style="18" customWidth="1"/>
    <col min="11010" max="11010" width="10.42578125" style="18" customWidth="1"/>
    <col min="11011" max="11011" width="13.28515625" style="18" customWidth="1"/>
    <col min="11012" max="11012" width="12.7109375" style="18" customWidth="1"/>
    <col min="11013" max="11013" width="7.42578125" style="18" customWidth="1"/>
    <col min="11014" max="11014" width="5.28515625" style="18" customWidth="1"/>
    <col min="11015" max="11015" width="6.140625" style="18" customWidth="1"/>
    <col min="11016" max="11016" width="10.85546875" style="18" customWidth="1"/>
    <col min="11017" max="11017" width="4.85546875" style="18" customWidth="1"/>
    <col min="11018" max="11018" width="3.140625" style="18" customWidth="1"/>
    <col min="11019" max="11019" width="1.140625" style="18" customWidth="1"/>
    <col min="11020" max="11261" width="11.42578125" style="18"/>
    <col min="11262" max="11262" width="3.7109375" style="18" customWidth="1"/>
    <col min="11263" max="11263" width="0" style="18" hidden="1" customWidth="1"/>
    <col min="11264" max="11264" width="9.5703125" style="18" customWidth="1"/>
    <col min="11265" max="11265" width="13" style="18" customWidth="1"/>
    <col min="11266" max="11266" width="10.42578125" style="18" customWidth="1"/>
    <col min="11267" max="11267" width="13.28515625" style="18" customWidth="1"/>
    <col min="11268" max="11268" width="12.7109375" style="18" customWidth="1"/>
    <col min="11269" max="11269" width="7.42578125" style="18" customWidth="1"/>
    <col min="11270" max="11270" width="5.28515625" style="18" customWidth="1"/>
    <col min="11271" max="11271" width="6.140625" style="18" customWidth="1"/>
    <col min="11272" max="11272" width="10.85546875" style="18" customWidth="1"/>
    <col min="11273" max="11273" width="4.85546875" style="18" customWidth="1"/>
    <col min="11274" max="11274" width="3.140625" style="18" customWidth="1"/>
    <col min="11275" max="11275" width="1.140625" style="18" customWidth="1"/>
    <col min="11276" max="11517" width="11.42578125" style="18"/>
    <col min="11518" max="11518" width="3.7109375" style="18" customWidth="1"/>
    <col min="11519" max="11519" width="0" style="18" hidden="1" customWidth="1"/>
    <col min="11520" max="11520" width="9.5703125" style="18" customWidth="1"/>
    <col min="11521" max="11521" width="13" style="18" customWidth="1"/>
    <col min="11522" max="11522" width="10.42578125" style="18" customWidth="1"/>
    <col min="11523" max="11523" width="13.28515625" style="18" customWidth="1"/>
    <col min="11524" max="11524" width="12.7109375" style="18" customWidth="1"/>
    <col min="11525" max="11525" width="7.42578125" style="18" customWidth="1"/>
    <col min="11526" max="11526" width="5.28515625" style="18" customWidth="1"/>
    <col min="11527" max="11527" width="6.140625" style="18" customWidth="1"/>
    <col min="11528" max="11528" width="10.85546875" style="18" customWidth="1"/>
    <col min="11529" max="11529" width="4.85546875" style="18" customWidth="1"/>
    <col min="11530" max="11530" width="3.140625" style="18" customWidth="1"/>
    <col min="11531" max="11531" width="1.140625" style="18" customWidth="1"/>
    <col min="11532" max="11773" width="11.42578125" style="18"/>
    <col min="11774" max="11774" width="3.7109375" style="18" customWidth="1"/>
    <col min="11775" max="11775" width="0" style="18" hidden="1" customWidth="1"/>
    <col min="11776" max="11776" width="9.5703125" style="18" customWidth="1"/>
    <col min="11777" max="11777" width="13" style="18" customWidth="1"/>
    <col min="11778" max="11778" width="10.42578125" style="18" customWidth="1"/>
    <col min="11779" max="11779" width="13.28515625" style="18" customWidth="1"/>
    <col min="11780" max="11780" width="12.7109375" style="18" customWidth="1"/>
    <col min="11781" max="11781" width="7.42578125" style="18" customWidth="1"/>
    <col min="11782" max="11782" width="5.28515625" style="18" customWidth="1"/>
    <col min="11783" max="11783" width="6.140625" style="18" customWidth="1"/>
    <col min="11784" max="11784" width="10.85546875" style="18" customWidth="1"/>
    <col min="11785" max="11785" width="4.85546875" style="18" customWidth="1"/>
    <col min="11786" max="11786" width="3.140625" style="18" customWidth="1"/>
    <col min="11787" max="11787" width="1.140625" style="18" customWidth="1"/>
    <col min="11788" max="12029" width="11.42578125" style="18"/>
    <col min="12030" max="12030" width="3.7109375" style="18" customWidth="1"/>
    <col min="12031" max="12031" width="0" style="18" hidden="1" customWidth="1"/>
    <col min="12032" max="12032" width="9.5703125" style="18" customWidth="1"/>
    <col min="12033" max="12033" width="13" style="18" customWidth="1"/>
    <col min="12034" max="12034" width="10.42578125" style="18" customWidth="1"/>
    <col min="12035" max="12035" width="13.28515625" style="18" customWidth="1"/>
    <col min="12036" max="12036" width="12.7109375" style="18" customWidth="1"/>
    <col min="12037" max="12037" width="7.42578125" style="18" customWidth="1"/>
    <col min="12038" max="12038" width="5.28515625" style="18" customWidth="1"/>
    <col min="12039" max="12039" width="6.140625" style="18" customWidth="1"/>
    <col min="12040" max="12040" width="10.85546875" style="18" customWidth="1"/>
    <col min="12041" max="12041" width="4.85546875" style="18" customWidth="1"/>
    <col min="12042" max="12042" width="3.140625" style="18" customWidth="1"/>
    <col min="12043" max="12043" width="1.140625" style="18" customWidth="1"/>
    <col min="12044" max="12285" width="11.42578125" style="18"/>
    <col min="12286" max="12286" width="3.7109375" style="18" customWidth="1"/>
    <col min="12287" max="12287" width="0" style="18" hidden="1" customWidth="1"/>
    <col min="12288" max="12288" width="9.5703125" style="18" customWidth="1"/>
    <col min="12289" max="12289" width="13" style="18" customWidth="1"/>
    <col min="12290" max="12290" width="10.42578125" style="18" customWidth="1"/>
    <col min="12291" max="12291" width="13.28515625" style="18" customWidth="1"/>
    <col min="12292" max="12292" width="12.7109375" style="18" customWidth="1"/>
    <col min="12293" max="12293" width="7.42578125" style="18" customWidth="1"/>
    <col min="12294" max="12294" width="5.28515625" style="18" customWidth="1"/>
    <col min="12295" max="12295" width="6.140625" style="18" customWidth="1"/>
    <col min="12296" max="12296" width="10.85546875" style="18" customWidth="1"/>
    <col min="12297" max="12297" width="4.85546875" style="18" customWidth="1"/>
    <col min="12298" max="12298" width="3.140625" style="18" customWidth="1"/>
    <col min="12299" max="12299" width="1.140625" style="18" customWidth="1"/>
    <col min="12300" max="12541" width="11.42578125" style="18"/>
    <col min="12542" max="12542" width="3.7109375" style="18" customWidth="1"/>
    <col min="12543" max="12543" width="0" style="18" hidden="1" customWidth="1"/>
    <col min="12544" max="12544" width="9.5703125" style="18" customWidth="1"/>
    <col min="12545" max="12545" width="13" style="18" customWidth="1"/>
    <col min="12546" max="12546" width="10.42578125" style="18" customWidth="1"/>
    <col min="12547" max="12547" width="13.28515625" style="18" customWidth="1"/>
    <col min="12548" max="12548" width="12.7109375" style="18" customWidth="1"/>
    <col min="12549" max="12549" width="7.42578125" style="18" customWidth="1"/>
    <col min="12550" max="12550" width="5.28515625" style="18" customWidth="1"/>
    <col min="12551" max="12551" width="6.140625" style="18" customWidth="1"/>
    <col min="12552" max="12552" width="10.85546875" style="18" customWidth="1"/>
    <col min="12553" max="12553" width="4.85546875" style="18" customWidth="1"/>
    <col min="12554" max="12554" width="3.140625" style="18" customWidth="1"/>
    <col min="12555" max="12555" width="1.140625" style="18" customWidth="1"/>
    <col min="12556" max="12797" width="11.42578125" style="18"/>
    <col min="12798" max="12798" width="3.7109375" style="18" customWidth="1"/>
    <col min="12799" max="12799" width="0" style="18" hidden="1" customWidth="1"/>
    <col min="12800" max="12800" width="9.5703125" style="18" customWidth="1"/>
    <col min="12801" max="12801" width="13" style="18" customWidth="1"/>
    <col min="12802" max="12802" width="10.42578125" style="18" customWidth="1"/>
    <col min="12803" max="12803" width="13.28515625" style="18" customWidth="1"/>
    <col min="12804" max="12804" width="12.7109375" style="18" customWidth="1"/>
    <col min="12805" max="12805" width="7.42578125" style="18" customWidth="1"/>
    <col min="12806" max="12806" width="5.28515625" style="18" customWidth="1"/>
    <col min="12807" max="12807" width="6.140625" style="18" customWidth="1"/>
    <col min="12808" max="12808" width="10.85546875" style="18" customWidth="1"/>
    <col min="12809" max="12809" width="4.85546875" style="18" customWidth="1"/>
    <col min="12810" max="12810" width="3.140625" style="18" customWidth="1"/>
    <col min="12811" max="12811" width="1.140625" style="18" customWidth="1"/>
    <col min="12812" max="13053" width="11.42578125" style="18"/>
    <col min="13054" max="13054" width="3.7109375" style="18" customWidth="1"/>
    <col min="13055" max="13055" width="0" style="18" hidden="1" customWidth="1"/>
    <col min="13056" max="13056" width="9.5703125" style="18" customWidth="1"/>
    <col min="13057" max="13057" width="13" style="18" customWidth="1"/>
    <col min="13058" max="13058" width="10.42578125" style="18" customWidth="1"/>
    <col min="13059" max="13059" width="13.28515625" style="18" customWidth="1"/>
    <col min="13060" max="13060" width="12.7109375" style="18" customWidth="1"/>
    <col min="13061" max="13061" width="7.42578125" style="18" customWidth="1"/>
    <col min="13062" max="13062" width="5.28515625" style="18" customWidth="1"/>
    <col min="13063" max="13063" width="6.140625" style="18" customWidth="1"/>
    <col min="13064" max="13064" width="10.85546875" style="18" customWidth="1"/>
    <col min="13065" max="13065" width="4.85546875" style="18" customWidth="1"/>
    <col min="13066" max="13066" width="3.140625" style="18" customWidth="1"/>
    <col min="13067" max="13067" width="1.140625" style="18" customWidth="1"/>
    <col min="13068" max="13309" width="11.42578125" style="18"/>
    <col min="13310" max="13310" width="3.7109375" style="18" customWidth="1"/>
    <col min="13311" max="13311" width="0" style="18" hidden="1" customWidth="1"/>
    <col min="13312" max="13312" width="9.5703125" style="18" customWidth="1"/>
    <col min="13313" max="13313" width="13" style="18" customWidth="1"/>
    <col min="13314" max="13314" width="10.42578125" style="18" customWidth="1"/>
    <col min="13315" max="13315" width="13.28515625" style="18" customWidth="1"/>
    <col min="13316" max="13316" width="12.7109375" style="18" customWidth="1"/>
    <col min="13317" max="13317" width="7.42578125" style="18" customWidth="1"/>
    <col min="13318" max="13318" width="5.28515625" style="18" customWidth="1"/>
    <col min="13319" max="13319" width="6.140625" style="18" customWidth="1"/>
    <col min="13320" max="13320" width="10.85546875" style="18" customWidth="1"/>
    <col min="13321" max="13321" width="4.85546875" style="18" customWidth="1"/>
    <col min="13322" max="13322" width="3.140625" style="18" customWidth="1"/>
    <col min="13323" max="13323" width="1.140625" style="18" customWidth="1"/>
    <col min="13324" max="13565" width="11.42578125" style="18"/>
    <col min="13566" max="13566" width="3.7109375" style="18" customWidth="1"/>
    <col min="13567" max="13567" width="0" style="18" hidden="1" customWidth="1"/>
    <col min="13568" max="13568" width="9.5703125" style="18" customWidth="1"/>
    <col min="13569" max="13569" width="13" style="18" customWidth="1"/>
    <col min="13570" max="13570" width="10.42578125" style="18" customWidth="1"/>
    <col min="13571" max="13571" width="13.28515625" style="18" customWidth="1"/>
    <col min="13572" max="13572" width="12.7109375" style="18" customWidth="1"/>
    <col min="13573" max="13573" width="7.42578125" style="18" customWidth="1"/>
    <col min="13574" max="13574" width="5.28515625" style="18" customWidth="1"/>
    <col min="13575" max="13575" width="6.140625" style="18" customWidth="1"/>
    <col min="13576" max="13576" width="10.85546875" style="18" customWidth="1"/>
    <col min="13577" max="13577" width="4.85546875" style="18" customWidth="1"/>
    <col min="13578" max="13578" width="3.140625" style="18" customWidth="1"/>
    <col min="13579" max="13579" width="1.140625" style="18" customWidth="1"/>
    <col min="13580" max="13821" width="11.42578125" style="18"/>
    <col min="13822" max="13822" width="3.7109375" style="18" customWidth="1"/>
    <col min="13823" max="13823" width="0" style="18" hidden="1" customWidth="1"/>
    <col min="13824" max="13824" width="9.5703125" style="18" customWidth="1"/>
    <col min="13825" max="13825" width="13" style="18" customWidth="1"/>
    <col min="13826" max="13826" width="10.42578125" style="18" customWidth="1"/>
    <col min="13827" max="13827" width="13.28515625" style="18" customWidth="1"/>
    <col min="13828" max="13828" width="12.7109375" style="18" customWidth="1"/>
    <col min="13829" max="13829" width="7.42578125" style="18" customWidth="1"/>
    <col min="13830" max="13830" width="5.28515625" style="18" customWidth="1"/>
    <col min="13831" max="13831" width="6.140625" style="18" customWidth="1"/>
    <col min="13832" max="13832" width="10.85546875" style="18" customWidth="1"/>
    <col min="13833" max="13833" width="4.85546875" style="18" customWidth="1"/>
    <col min="13834" max="13834" width="3.140625" style="18" customWidth="1"/>
    <col min="13835" max="13835" width="1.140625" style="18" customWidth="1"/>
    <col min="13836" max="14077" width="11.42578125" style="18"/>
    <col min="14078" max="14078" width="3.7109375" style="18" customWidth="1"/>
    <col min="14079" max="14079" width="0" style="18" hidden="1" customWidth="1"/>
    <col min="14080" max="14080" width="9.5703125" style="18" customWidth="1"/>
    <col min="14081" max="14081" width="13" style="18" customWidth="1"/>
    <col min="14082" max="14082" width="10.42578125" style="18" customWidth="1"/>
    <col min="14083" max="14083" width="13.28515625" style="18" customWidth="1"/>
    <col min="14084" max="14084" width="12.7109375" style="18" customWidth="1"/>
    <col min="14085" max="14085" width="7.42578125" style="18" customWidth="1"/>
    <col min="14086" max="14086" width="5.28515625" style="18" customWidth="1"/>
    <col min="14087" max="14087" width="6.140625" style="18" customWidth="1"/>
    <col min="14088" max="14088" width="10.85546875" style="18" customWidth="1"/>
    <col min="14089" max="14089" width="4.85546875" style="18" customWidth="1"/>
    <col min="14090" max="14090" width="3.140625" style="18" customWidth="1"/>
    <col min="14091" max="14091" width="1.140625" style="18" customWidth="1"/>
    <col min="14092" max="14333" width="11.42578125" style="18"/>
    <col min="14334" max="14334" width="3.7109375" style="18" customWidth="1"/>
    <col min="14335" max="14335" width="0" style="18" hidden="1" customWidth="1"/>
    <col min="14336" max="14336" width="9.5703125" style="18" customWidth="1"/>
    <col min="14337" max="14337" width="13" style="18" customWidth="1"/>
    <col min="14338" max="14338" width="10.42578125" style="18" customWidth="1"/>
    <col min="14339" max="14339" width="13.28515625" style="18" customWidth="1"/>
    <col min="14340" max="14340" width="12.7109375" style="18" customWidth="1"/>
    <col min="14341" max="14341" width="7.42578125" style="18" customWidth="1"/>
    <col min="14342" max="14342" width="5.28515625" style="18" customWidth="1"/>
    <col min="14343" max="14343" width="6.140625" style="18" customWidth="1"/>
    <col min="14344" max="14344" width="10.85546875" style="18" customWidth="1"/>
    <col min="14345" max="14345" width="4.85546875" style="18" customWidth="1"/>
    <col min="14346" max="14346" width="3.140625" style="18" customWidth="1"/>
    <col min="14347" max="14347" width="1.140625" style="18" customWidth="1"/>
    <col min="14348" max="14589" width="11.42578125" style="18"/>
    <col min="14590" max="14590" width="3.7109375" style="18" customWidth="1"/>
    <col min="14591" max="14591" width="0" style="18" hidden="1" customWidth="1"/>
    <col min="14592" max="14592" width="9.5703125" style="18" customWidth="1"/>
    <col min="14593" max="14593" width="13" style="18" customWidth="1"/>
    <col min="14594" max="14594" width="10.42578125" style="18" customWidth="1"/>
    <col min="14595" max="14595" width="13.28515625" style="18" customWidth="1"/>
    <col min="14596" max="14596" width="12.7109375" style="18" customWidth="1"/>
    <col min="14597" max="14597" width="7.42578125" style="18" customWidth="1"/>
    <col min="14598" max="14598" width="5.28515625" style="18" customWidth="1"/>
    <col min="14599" max="14599" width="6.140625" style="18" customWidth="1"/>
    <col min="14600" max="14600" width="10.85546875" style="18" customWidth="1"/>
    <col min="14601" max="14601" width="4.85546875" style="18" customWidth="1"/>
    <col min="14602" max="14602" width="3.140625" style="18" customWidth="1"/>
    <col min="14603" max="14603" width="1.140625" style="18" customWidth="1"/>
    <col min="14604" max="14845" width="11.42578125" style="18"/>
    <col min="14846" max="14846" width="3.7109375" style="18" customWidth="1"/>
    <col min="14847" max="14847" width="0" style="18" hidden="1" customWidth="1"/>
    <col min="14848" max="14848" width="9.5703125" style="18" customWidth="1"/>
    <col min="14849" max="14849" width="13" style="18" customWidth="1"/>
    <col min="14850" max="14850" width="10.42578125" style="18" customWidth="1"/>
    <col min="14851" max="14851" width="13.28515625" style="18" customWidth="1"/>
    <col min="14852" max="14852" width="12.7109375" style="18" customWidth="1"/>
    <col min="14853" max="14853" width="7.42578125" style="18" customWidth="1"/>
    <col min="14854" max="14854" width="5.28515625" style="18" customWidth="1"/>
    <col min="14855" max="14855" width="6.140625" style="18" customWidth="1"/>
    <col min="14856" max="14856" width="10.85546875" style="18" customWidth="1"/>
    <col min="14857" max="14857" width="4.85546875" style="18" customWidth="1"/>
    <col min="14858" max="14858" width="3.140625" style="18" customWidth="1"/>
    <col min="14859" max="14859" width="1.140625" style="18" customWidth="1"/>
    <col min="14860" max="15101" width="11.42578125" style="18"/>
    <col min="15102" max="15102" width="3.7109375" style="18" customWidth="1"/>
    <col min="15103" max="15103" width="0" style="18" hidden="1" customWidth="1"/>
    <col min="15104" max="15104" width="9.5703125" style="18" customWidth="1"/>
    <col min="15105" max="15105" width="13" style="18" customWidth="1"/>
    <col min="15106" max="15106" width="10.42578125" style="18" customWidth="1"/>
    <col min="15107" max="15107" width="13.28515625" style="18" customWidth="1"/>
    <col min="15108" max="15108" width="12.7109375" style="18" customWidth="1"/>
    <col min="15109" max="15109" width="7.42578125" style="18" customWidth="1"/>
    <col min="15110" max="15110" width="5.28515625" style="18" customWidth="1"/>
    <col min="15111" max="15111" width="6.140625" style="18" customWidth="1"/>
    <col min="15112" max="15112" width="10.85546875" style="18" customWidth="1"/>
    <col min="15113" max="15113" width="4.85546875" style="18" customWidth="1"/>
    <col min="15114" max="15114" width="3.140625" style="18" customWidth="1"/>
    <col min="15115" max="15115" width="1.140625" style="18" customWidth="1"/>
    <col min="15116" max="15357" width="11.42578125" style="18"/>
    <col min="15358" max="15358" width="3.7109375" style="18" customWidth="1"/>
    <col min="15359" max="15359" width="0" style="18" hidden="1" customWidth="1"/>
    <col min="15360" max="15360" width="9.5703125" style="18" customWidth="1"/>
    <col min="15361" max="15361" width="13" style="18" customWidth="1"/>
    <col min="15362" max="15362" width="10.42578125" style="18" customWidth="1"/>
    <col min="15363" max="15363" width="13.28515625" style="18" customWidth="1"/>
    <col min="15364" max="15364" width="12.7109375" style="18" customWidth="1"/>
    <col min="15365" max="15365" width="7.42578125" style="18" customWidth="1"/>
    <col min="15366" max="15366" width="5.28515625" style="18" customWidth="1"/>
    <col min="15367" max="15367" width="6.140625" style="18" customWidth="1"/>
    <col min="15368" max="15368" width="10.85546875" style="18" customWidth="1"/>
    <col min="15369" max="15369" width="4.85546875" style="18" customWidth="1"/>
    <col min="15370" max="15370" width="3.140625" style="18" customWidth="1"/>
    <col min="15371" max="15371" width="1.140625" style="18" customWidth="1"/>
    <col min="15372" max="15613" width="11.42578125" style="18"/>
    <col min="15614" max="15614" width="3.7109375" style="18" customWidth="1"/>
    <col min="15615" max="15615" width="0" style="18" hidden="1" customWidth="1"/>
    <col min="15616" max="15616" width="9.5703125" style="18" customWidth="1"/>
    <col min="15617" max="15617" width="13" style="18" customWidth="1"/>
    <col min="15618" max="15618" width="10.42578125" style="18" customWidth="1"/>
    <col min="15619" max="15619" width="13.28515625" style="18" customWidth="1"/>
    <col min="15620" max="15620" width="12.7109375" style="18" customWidth="1"/>
    <col min="15621" max="15621" width="7.42578125" style="18" customWidth="1"/>
    <col min="15622" max="15622" width="5.28515625" style="18" customWidth="1"/>
    <col min="15623" max="15623" width="6.140625" style="18" customWidth="1"/>
    <col min="15624" max="15624" width="10.85546875" style="18" customWidth="1"/>
    <col min="15625" max="15625" width="4.85546875" style="18" customWidth="1"/>
    <col min="15626" max="15626" width="3.140625" style="18" customWidth="1"/>
    <col min="15627" max="15627" width="1.140625" style="18" customWidth="1"/>
    <col min="15628" max="15869" width="11.42578125" style="18"/>
    <col min="15870" max="15870" width="3.7109375" style="18" customWidth="1"/>
    <col min="15871" max="15871" width="0" style="18" hidden="1" customWidth="1"/>
    <col min="15872" max="15872" width="9.5703125" style="18" customWidth="1"/>
    <col min="15873" max="15873" width="13" style="18" customWidth="1"/>
    <col min="15874" max="15874" width="10.42578125" style="18" customWidth="1"/>
    <col min="15875" max="15875" width="13.28515625" style="18" customWidth="1"/>
    <col min="15876" max="15876" width="12.7109375" style="18" customWidth="1"/>
    <col min="15877" max="15877" width="7.42578125" style="18" customWidth="1"/>
    <col min="15878" max="15878" width="5.28515625" style="18" customWidth="1"/>
    <col min="15879" max="15879" width="6.140625" style="18" customWidth="1"/>
    <col min="15880" max="15880" width="10.85546875" style="18" customWidth="1"/>
    <col min="15881" max="15881" width="4.85546875" style="18" customWidth="1"/>
    <col min="15882" max="15882" width="3.140625" style="18" customWidth="1"/>
    <col min="15883" max="15883" width="1.140625" style="18" customWidth="1"/>
    <col min="15884" max="16125" width="11.42578125" style="18"/>
    <col min="16126" max="16126" width="3.7109375" style="18" customWidth="1"/>
    <col min="16127" max="16127" width="0" style="18" hidden="1" customWidth="1"/>
    <col min="16128" max="16128" width="9.5703125" style="18" customWidth="1"/>
    <col min="16129" max="16129" width="13" style="18" customWidth="1"/>
    <col min="16130" max="16130" width="10.42578125" style="18" customWidth="1"/>
    <col min="16131" max="16131" width="13.28515625" style="18" customWidth="1"/>
    <col min="16132" max="16132" width="12.7109375" style="18" customWidth="1"/>
    <col min="16133" max="16133" width="7.42578125" style="18" customWidth="1"/>
    <col min="16134" max="16134" width="5.28515625" style="18" customWidth="1"/>
    <col min="16135" max="16135" width="6.140625" style="18" customWidth="1"/>
    <col min="16136" max="16136" width="10.85546875" style="18" customWidth="1"/>
    <col min="16137" max="16137" width="4.85546875" style="18" customWidth="1"/>
    <col min="16138" max="16138" width="3.140625" style="18" customWidth="1"/>
    <col min="16139" max="16139" width="1.140625" style="18" customWidth="1"/>
    <col min="16140" max="16384" width="11.42578125" style="18"/>
  </cols>
  <sheetData>
    <row r="1" spans="1:13" x14ac:dyDescent="0.2">
      <c r="C1" s="19"/>
      <c r="D1" s="19"/>
      <c r="E1" s="19"/>
      <c r="F1" s="19"/>
      <c r="G1" s="19"/>
      <c r="H1" s="19"/>
      <c r="I1" s="19"/>
      <c r="J1" s="19"/>
      <c r="K1" s="19"/>
    </row>
    <row r="2" spans="1:13" x14ac:dyDescent="0.2">
      <c r="A2" s="19"/>
      <c r="B2" s="217"/>
      <c r="C2" s="19"/>
      <c r="D2" s="19"/>
      <c r="E2" s="19"/>
      <c r="F2" s="19"/>
      <c r="G2" s="19"/>
      <c r="H2" s="19"/>
      <c r="I2" s="19"/>
      <c r="J2" s="19"/>
      <c r="K2" s="19"/>
      <c r="L2" s="218"/>
      <c r="M2" s="19"/>
    </row>
    <row r="3" spans="1:13" x14ac:dyDescent="0.2">
      <c r="A3" s="786"/>
      <c r="B3" s="217"/>
      <c r="C3" s="786"/>
      <c r="D3" s="786"/>
      <c r="E3" s="786"/>
      <c r="F3" s="786"/>
      <c r="G3" s="786"/>
      <c r="H3" s="786"/>
      <c r="I3" s="786"/>
      <c r="J3" s="786"/>
      <c r="K3" s="786"/>
      <c r="L3" s="218"/>
      <c r="M3" s="786"/>
    </row>
    <row r="4" spans="1:13" x14ac:dyDescent="0.2">
      <c r="A4" s="19"/>
      <c r="B4" s="217"/>
      <c r="C4" s="19"/>
      <c r="D4" s="19"/>
      <c r="E4" s="19"/>
      <c r="F4" s="19"/>
      <c r="G4" s="19"/>
      <c r="H4" s="19"/>
      <c r="I4" s="19"/>
      <c r="J4" s="19"/>
      <c r="K4" s="19"/>
      <c r="L4" s="218"/>
      <c r="M4" s="19"/>
    </row>
    <row r="5" spans="1:13" ht="18.75" x14ac:dyDescent="0.3">
      <c r="A5" s="19"/>
      <c r="B5" s="217"/>
      <c r="C5" s="2677" t="s">
        <v>27</v>
      </c>
      <c r="D5" s="2678"/>
      <c r="E5" s="2678"/>
      <c r="F5" s="2678"/>
      <c r="G5" s="2678"/>
      <c r="H5" s="2678"/>
      <c r="I5" s="2678"/>
      <c r="J5" s="2678"/>
      <c r="K5" s="2678"/>
      <c r="L5" s="218"/>
      <c r="M5" s="19"/>
    </row>
    <row r="6" spans="1:13" ht="15.75" x14ac:dyDescent="0.25">
      <c r="A6" s="19"/>
      <c r="B6" s="217"/>
      <c r="C6" s="2679" t="s">
        <v>57</v>
      </c>
      <c r="D6" s="2679"/>
      <c r="E6" s="2680"/>
      <c r="F6" s="2680"/>
      <c r="G6" s="2680"/>
      <c r="H6" s="2680"/>
      <c r="I6" s="2680"/>
      <c r="J6" s="2680"/>
      <c r="K6" s="2680"/>
      <c r="L6" s="218"/>
      <c r="M6" s="19"/>
    </row>
    <row r="7" spans="1:13" ht="15.75" x14ac:dyDescent="0.25">
      <c r="A7" s="504"/>
      <c r="B7" s="217"/>
      <c r="C7" s="2648" t="s">
        <v>157</v>
      </c>
      <c r="D7" s="2648"/>
      <c r="E7" s="2683"/>
      <c r="F7" s="2683"/>
      <c r="G7" s="2683"/>
      <c r="H7" s="2683"/>
      <c r="I7" s="2683"/>
      <c r="J7" s="2683"/>
      <c r="K7" s="2683"/>
      <c r="L7" s="218"/>
      <c r="M7" s="504"/>
    </row>
    <row r="8" spans="1:13" ht="15.75" x14ac:dyDescent="0.25">
      <c r="A8" s="598"/>
      <c r="B8" s="599"/>
      <c r="C8" s="600"/>
      <c r="D8" s="881" t="s">
        <v>252</v>
      </c>
      <c r="E8" s="2530">
        <f>'Datos Generales'!C6</f>
        <v>45291</v>
      </c>
      <c r="F8" s="2531"/>
      <c r="G8" s="2532"/>
      <c r="H8" s="600"/>
      <c r="I8" s="600"/>
      <c r="J8" s="600"/>
      <c r="K8" s="600"/>
      <c r="L8" s="218"/>
      <c r="M8" s="598"/>
    </row>
    <row r="9" spans="1:13" ht="5.25" customHeight="1" x14ac:dyDescent="0.25">
      <c r="A9" s="880"/>
      <c r="B9" s="599"/>
      <c r="C9" s="600"/>
      <c r="D9" s="881"/>
      <c r="E9" s="1038"/>
      <c r="F9" s="1038"/>
      <c r="G9" s="1038"/>
      <c r="H9" s="600"/>
      <c r="I9" s="600"/>
      <c r="J9" s="600"/>
      <c r="K9" s="600"/>
      <c r="L9" s="218"/>
      <c r="M9" s="880"/>
    </row>
    <row r="10" spans="1:13" ht="15.75" x14ac:dyDescent="0.25">
      <c r="A10" s="598"/>
      <c r="B10" s="599"/>
      <c r="C10" s="2681" t="s">
        <v>247</v>
      </c>
      <c r="D10" s="2681"/>
      <c r="E10" s="2682" t="str">
        <f>+'Datos Generales'!C7</f>
        <v>DIGESETT</v>
      </c>
      <c r="F10" s="2682"/>
      <c r="G10" s="2682"/>
      <c r="H10" s="2682"/>
      <c r="I10" s="2682"/>
      <c r="J10" s="2682"/>
      <c r="K10" s="2682"/>
      <c r="L10" s="218"/>
      <c r="M10" s="598"/>
    </row>
    <row r="11" spans="1:13" ht="6.75" customHeight="1" x14ac:dyDescent="0.2">
      <c r="A11" s="19"/>
      <c r="B11" s="479"/>
      <c r="C11" s="480"/>
      <c r="D11" s="480"/>
      <c r="E11" s="480"/>
      <c r="F11" s="480"/>
      <c r="G11" s="480"/>
      <c r="H11" s="480"/>
      <c r="I11" s="480"/>
      <c r="J11" s="480"/>
      <c r="K11" s="480"/>
      <c r="L11" s="218"/>
      <c r="M11" s="19"/>
    </row>
    <row r="12" spans="1:13" ht="15.75" x14ac:dyDescent="0.25">
      <c r="A12" s="19"/>
      <c r="B12" s="479"/>
      <c r="C12" s="797" t="s">
        <v>16</v>
      </c>
      <c r="D12" s="958" t="str">
        <f>+'Datos Generales'!C8</f>
        <v>0202</v>
      </c>
      <c r="E12" s="482"/>
      <c r="F12" s="483" t="s">
        <v>248</v>
      </c>
      <c r="G12" s="958" t="str">
        <f>+'Datos Generales'!C9</f>
        <v>02</v>
      </c>
      <c r="H12" s="483" t="s">
        <v>20</v>
      </c>
      <c r="I12" s="958" t="str">
        <f>+'Datos Generales'!C10</f>
        <v>01</v>
      </c>
      <c r="J12" s="483" t="s">
        <v>22</v>
      </c>
      <c r="K12" s="958" t="str">
        <f>+'Datos Generales'!C11</f>
        <v>0005</v>
      </c>
      <c r="L12" s="218"/>
      <c r="M12" s="19"/>
    </row>
    <row r="13" spans="1:13" ht="15.75" x14ac:dyDescent="0.25">
      <c r="A13" s="19"/>
      <c r="B13" s="217"/>
      <c r="C13" s="481"/>
      <c r="D13" s="481"/>
      <c r="E13" s="484"/>
      <c r="F13" s="484"/>
      <c r="G13" s="484"/>
      <c r="H13" s="484"/>
      <c r="I13" s="484"/>
      <c r="J13" s="484"/>
      <c r="K13" s="484"/>
      <c r="L13" s="218"/>
      <c r="M13" s="19"/>
    </row>
    <row r="14" spans="1:13" ht="6" customHeight="1" x14ac:dyDescent="0.2">
      <c r="A14" s="19"/>
      <c r="B14" s="217"/>
      <c r="C14" s="2659"/>
      <c r="D14" s="2659"/>
      <c r="E14" s="2659"/>
      <c r="F14" s="2659"/>
      <c r="G14" s="2659"/>
      <c r="H14" s="2659"/>
      <c r="I14" s="2659"/>
      <c r="J14" s="2659"/>
      <c r="K14" s="2659"/>
      <c r="L14" s="218"/>
      <c r="M14" s="19"/>
    </row>
    <row r="15" spans="1:13" ht="23.25" customHeight="1" x14ac:dyDescent="0.2">
      <c r="A15" s="19"/>
      <c r="B15" s="217"/>
      <c r="C15" s="2492" t="s">
        <v>450</v>
      </c>
      <c r="D15" s="2492"/>
      <c r="E15" s="2492"/>
      <c r="F15" s="831" t="s">
        <v>146</v>
      </c>
      <c r="G15" s="2492" t="s">
        <v>192</v>
      </c>
      <c r="H15" s="2492"/>
      <c r="I15" s="2492"/>
      <c r="J15" s="2492" t="s">
        <v>211</v>
      </c>
      <c r="K15" s="2492"/>
      <c r="L15" s="218"/>
      <c r="M15" s="19"/>
    </row>
    <row r="16" spans="1:13" x14ac:dyDescent="0.2">
      <c r="A16" s="19"/>
      <c r="B16" s="217"/>
      <c r="C16" s="2660"/>
      <c r="D16" s="2647"/>
      <c r="E16" s="2661"/>
      <c r="F16" s="959"/>
      <c r="G16" s="2660"/>
      <c r="H16" s="2647"/>
      <c r="I16" s="2661"/>
      <c r="J16" s="2662"/>
      <c r="K16" s="2663"/>
      <c r="L16" s="218"/>
      <c r="M16" s="19"/>
    </row>
    <row r="17" spans="1:13" x14ac:dyDescent="0.2">
      <c r="A17" s="19"/>
      <c r="B17" s="217"/>
      <c r="C17" s="2660"/>
      <c r="D17" s="2647"/>
      <c r="E17" s="2661"/>
      <c r="F17" s="959"/>
      <c r="G17" s="2660"/>
      <c r="H17" s="2647"/>
      <c r="I17" s="2661"/>
      <c r="J17" s="2662"/>
      <c r="K17" s="2663"/>
      <c r="L17" s="218"/>
      <c r="M17" s="19"/>
    </row>
    <row r="18" spans="1:13" x14ac:dyDescent="0.2">
      <c r="A18" s="19"/>
      <c r="B18" s="217"/>
      <c r="C18" s="2660"/>
      <c r="D18" s="2647"/>
      <c r="E18" s="2661"/>
      <c r="F18" s="959"/>
      <c r="G18" s="2660"/>
      <c r="H18" s="2647"/>
      <c r="I18" s="2661"/>
      <c r="J18" s="2662">
        <v>0</v>
      </c>
      <c r="K18" s="2663"/>
      <c r="L18" s="218"/>
      <c r="M18" s="19"/>
    </row>
    <row r="19" spans="1:13" x14ac:dyDescent="0.2">
      <c r="A19" s="19"/>
      <c r="B19" s="217"/>
      <c r="C19" s="2660" t="s">
        <v>485</v>
      </c>
      <c r="D19" s="2647"/>
      <c r="E19" s="2661"/>
      <c r="F19" s="959"/>
      <c r="G19" s="2660"/>
      <c r="H19" s="2647"/>
      <c r="I19" s="2661"/>
      <c r="J19" s="2662">
        <v>0</v>
      </c>
      <c r="K19" s="2663"/>
      <c r="L19" s="218"/>
      <c r="M19" s="19"/>
    </row>
    <row r="20" spans="1:13" x14ac:dyDescent="0.2">
      <c r="A20" s="19"/>
      <c r="B20" s="217"/>
      <c r="C20" s="2674" t="s">
        <v>728</v>
      </c>
      <c r="D20" s="2675"/>
      <c r="E20" s="2676"/>
      <c r="F20" s="959"/>
      <c r="G20" s="2660"/>
      <c r="H20" s="2647"/>
      <c r="I20" s="2661"/>
      <c r="J20" s="2662">
        <v>0</v>
      </c>
      <c r="K20" s="2663"/>
      <c r="L20" s="218"/>
      <c r="M20" s="19"/>
    </row>
    <row r="21" spans="1:13" x14ac:dyDescent="0.2">
      <c r="A21" s="19"/>
      <c r="B21" s="217"/>
      <c r="C21" s="2660"/>
      <c r="D21" s="2647"/>
      <c r="E21" s="2661"/>
      <c r="F21" s="960"/>
      <c r="G21" s="2660"/>
      <c r="H21" s="2647"/>
      <c r="I21" s="2661"/>
      <c r="J21" s="2662">
        <v>0</v>
      </c>
      <c r="K21" s="2663"/>
      <c r="L21" s="218"/>
      <c r="M21" s="19"/>
    </row>
    <row r="22" spans="1:13" x14ac:dyDescent="0.2">
      <c r="A22" s="19"/>
      <c r="B22" s="217"/>
      <c r="C22" s="2667"/>
      <c r="D22" s="2668"/>
      <c r="E22" s="2669"/>
      <c r="F22" s="961"/>
      <c r="G22" s="2667"/>
      <c r="H22" s="2668"/>
      <c r="I22" s="2669"/>
      <c r="J22" s="2670">
        <v>0</v>
      </c>
      <c r="K22" s="2671"/>
      <c r="L22" s="218"/>
      <c r="M22" s="19"/>
    </row>
    <row r="23" spans="1:13" ht="15.75" x14ac:dyDescent="0.25">
      <c r="A23" s="19"/>
      <c r="B23" s="217"/>
      <c r="C23" s="2664" t="s">
        <v>59</v>
      </c>
      <c r="D23" s="2665"/>
      <c r="E23" s="2665"/>
      <c r="F23" s="2665"/>
      <c r="G23" s="2665"/>
      <c r="H23" s="2665"/>
      <c r="I23" s="2666"/>
      <c r="J23" s="2672">
        <f>SUM(J16:K22)</f>
        <v>0</v>
      </c>
      <c r="K23" s="2673"/>
      <c r="L23" s="218"/>
      <c r="M23" s="19"/>
    </row>
    <row r="24" spans="1:13" ht="15.75" x14ac:dyDescent="0.25">
      <c r="A24" s="19"/>
      <c r="B24" s="217"/>
      <c r="C24" s="2646"/>
      <c r="D24" s="2646"/>
      <c r="E24" s="2646"/>
      <c r="F24" s="2646"/>
      <c r="G24" s="2646"/>
      <c r="H24" s="2646"/>
      <c r="I24" s="2646"/>
      <c r="J24" s="2646"/>
      <c r="K24" s="2646"/>
      <c r="L24" s="218"/>
      <c r="M24" s="19"/>
    </row>
    <row r="25" spans="1:13" ht="15.75" customHeight="1" x14ac:dyDescent="0.2">
      <c r="A25" s="19"/>
      <c r="B25" s="217"/>
      <c r="C25" s="2652" t="s">
        <v>415</v>
      </c>
      <c r="D25" s="2653"/>
      <c r="E25" s="2653"/>
      <c r="F25" s="2653"/>
      <c r="G25" s="2653"/>
      <c r="H25" s="2653"/>
      <c r="I25" s="2653"/>
      <c r="J25" s="2653"/>
      <c r="K25" s="2653"/>
      <c r="L25" s="498"/>
      <c r="M25" s="19"/>
    </row>
    <row r="26" spans="1:13" ht="2.25" customHeight="1" x14ac:dyDescent="0.2">
      <c r="A26" s="19"/>
      <c r="B26" s="217"/>
      <c r="C26" s="2654"/>
      <c r="D26" s="2655"/>
      <c r="E26" s="2655"/>
      <c r="F26" s="2655"/>
      <c r="G26" s="2655"/>
      <c r="H26" s="2655"/>
      <c r="I26" s="2655"/>
      <c r="J26" s="2655"/>
      <c r="K26" s="2655"/>
      <c r="L26" s="498"/>
      <c r="M26" s="19"/>
    </row>
    <row r="27" spans="1:13" ht="15.75" hidden="1" customHeight="1" x14ac:dyDescent="0.2">
      <c r="A27" s="19"/>
      <c r="B27" s="217"/>
      <c r="C27" s="2656"/>
      <c r="D27" s="2657"/>
      <c r="E27" s="2657"/>
      <c r="F27" s="2657"/>
      <c r="G27" s="2657"/>
      <c r="H27" s="2657"/>
      <c r="I27" s="2657"/>
      <c r="J27" s="2657"/>
      <c r="K27" s="2657"/>
      <c r="L27" s="498"/>
      <c r="M27" s="19"/>
    </row>
    <row r="28" spans="1:13" ht="15.75" x14ac:dyDescent="0.25">
      <c r="A28" s="19"/>
      <c r="B28" s="217"/>
      <c r="C28" s="2646"/>
      <c r="D28" s="2646"/>
      <c r="E28" s="2646"/>
      <c r="F28" s="485"/>
      <c r="G28" s="2647"/>
      <c r="H28" s="2647"/>
      <c r="I28" s="2647"/>
      <c r="J28" s="266"/>
      <c r="K28" s="266"/>
      <c r="L28" s="218"/>
      <c r="M28" s="19"/>
    </row>
    <row r="29" spans="1:13" s="488" customFormat="1" ht="15" customHeight="1" x14ac:dyDescent="0.25">
      <c r="A29" s="495"/>
      <c r="B29" s="486"/>
      <c r="C29" s="2644" t="s">
        <v>487</v>
      </c>
      <c r="D29" s="2644"/>
      <c r="E29" s="487"/>
      <c r="F29" s="2466" t="s">
        <v>503</v>
      </c>
      <c r="G29" s="2466"/>
      <c r="H29" s="487"/>
      <c r="I29" s="2644" t="s">
        <v>501</v>
      </c>
      <c r="J29" s="2644"/>
      <c r="K29" s="2644"/>
      <c r="L29" s="496"/>
      <c r="M29" s="495"/>
    </row>
    <row r="30" spans="1:13" ht="15" x14ac:dyDescent="0.25">
      <c r="A30" s="19"/>
      <c r="B30" s="217"/>
      <c r="C30" s="2643" t="s">
        <v>126</v>
      </c>
      <c r="D30" s="2643"/>
      <c r="E30" s="480"/>
      <c r="F30" s="2642" t="s">
        <v>6</v>
      </c>
      <c r="G30" s="2642"/>
      <c r="H30" s="489"/>
      <c r="I30" s="2642" t="s">
        <v>286</v>
      </c>
      <c r="J30" s="2642"/>
      <c r="K30" s="2642"/>
      <c r="L30" s="218"/>
      <c r="M30" s="19"/>
    </row>
    <row r="31" spans="1:13" ht="10.5" customHeight="1" x14ac:dyDescent="0.2">
      <c r="A31" s="19"/>
      <c r="B31" s="217"/>
      <c r="C31" s="2658"/>
      <c r="D31" s="2658"/>
      <c r="E31" s="490"/>
      <c r="F31" s="2643"/>
      <c r="G31" s="2643"/>
      <c r="H31" s="490"/>
      <c r="I31" s="2643"/>
      <c r="J31" s="2643"/>
      <c r="K31" s="2643"/>
      <c r="L31" s="218"/>
      <c r="M31" s="19"/>
    </row>
    <row r="32" spans="1:13" ht="15" customHeight="1" x14ac:dyDescent="0.25">
      <c r="A32" s="19"/>
      <c r="B32" s="217"/>
      <c r="C32" s="2644" t="s">
        <v>488</v>
      </c>
      <c r="D32" s="2644"/>
      <c r="E32" s="491"/>
      <c r="F32" s="2644" t="s">
        <v>504</v>
      </c>
      <c r="G32" s="2644"/>
      <c r="H32" s="492"/>
      <c r="I32" s="2644" t="s">
        <v>536</v>
      </c>
      <c r="J32" s="2644"/>
      <c r="K32" s="2644"/>
      <c r="L32" s="218"/>
      <c r="M32" s="19"/>
    </row>
    <row r="33" spans="1:13" ht="15" customHeight="1" x14ac:dyDescent="0.2">
      <c r="A33" s="19"/>
      <c r="B33" s="217"/>
      <c r="C33" s="2642" t="s">
        <v>285</v>
      </c>
      <c r="D33" s="2642"/>
      <c r="E33" s="491"/>
      <c r="F33" s="2642" t="s">
        <v>285</v>
      </c>
      <c r="G33" s="2642"/>
      <c r="H33" s="490"/>
      <c r="I33" s="2642" t="s">
        <v>285</v>
      </c>
      <c r="J33" s="2642"/>
      <c r="K33" s="2642"/>
      <c r="L33" s="218"/>
      <c r="M33" s="19"/>
    </row>
    <row r="34" spans="1:13" s="19" customFormat="1" ht="10.5" customHeight="1" x14ac:dyDescent="0.25">
      <c r="B34" s="217"/>
      <c r="C34" s="2648"/>
      <c r="D34" s="2648"/>
      <c r="E34" s="2648"/>
      <c r="F34" s="2648"/>
      <c r="G34" s="2648"/>
      <c r="H34" s="2648"/>
      <c r="I34" s="2648"/>
      <c r="J34" s="2648"/>
      <c r="K34" s="2648"/>
      <c r="L34" s="218"/>
    </row>
    <row r="35" spans="1:13" s="553" customFormat="1" ht="15" customHeight="1" x14ac:dyDescent="0.25">
      <c r="B35" s="217"/>
      <c r="C35" s="2659"/>
      <c r="D35" s="2659"/>
      <c r="E35" s="491"/>
      <c r="F35" s="2467">
        <v>45289</v>
      </c>
      <c r="G35" s="2467"/>
      <c r="H35" s="492"/>
      <c r="I35" s="2467">
        <v>45303</v>
      </c>
      <c r="J35" s="2467"/>
      <c r="K35" s="2467"/>
      <c r="L35" s="218"/>
    </row>
    <row r="36" spans="1:13" s="553" customFormat="1" ht="14.25" x14ac:dyDescent="0.2">
      <c r="B36" s="217"/>
      <c r="C36" s="2643"/>
      <c r="D36" s="2643"/>
      <c r="E36" s="491"/>
      <c r="F36" s="2642" t="s">
        <v>287</v>
      </c>
      <c r="G36" s="2642"/>
      <c r="H36" s="490"/>
      <c r="I36" s="2642" t="s">
        <v>300</v>
      </c>
      <c r="J36" s="2642"/>
      <c r="K36" s="2642"/>
      <c r="L36" s="218"/>
    </row>
    <row r="37" spans="1:13" s="553" customFormat="1" ht="15.75" x14ac:dyDescent="0.25">
      <c r="B37" s="217"/>
      <c r="C37" s="554"/>
      <c r="D37" s="554"/>
      <c r="E37" s="554"/>
      <c r="F37" s="554"/>
      <c r="G37" s="554"/>
      <c r="H37" s="554"/>
      <c r="I37" s="554"/>
      <c r="J37" s="554"/>
      <c r="K37" s="554"/>
      <c r="L37" s="218"/>
    </row>
    <row r="38" spans="1:13" ht="43.5" customHeight="1" x14ac:dyDescent="0.2">
      <c r="A38" s="19"/>
      <c r="B38" s="217"/>
      <c r="C38" s="2649" t="s">
        <v>616</v>
      </c>
      <c r="D38" s="2650"/>
      <c r="E38" s="2650"/>
      <c r="F38" s="2650"/>
      <c r="G38" s="2650"/>
      <c r="H38" s="2650"/>
      <c r="I38" s="2650"/>
      <c r="J38" s="2650"/>
      <c r="K38" s="2651"/>
      <c r="L38" s="218"/>
      <c r="M38" s="19"/>
    </row>
    <row r="39" spans="1:13" x14ac:dyDescent="0.2">
      <c r="A39" s="19"/>
      <c r="B39" s="217"/>
      <c r="C39" s="2645"/>
      <c r="D39" s="2645"/>
      <c r="E39" s="2645"/>
      <c r="F39" s="2645"/>
      <c r="G39" s="2645"/>
      <c r="H39" s="2645"/>
      <c r="I39" s="2645"/>
      <c r="J39" s="2645"/>
      <c r="K39" s="2645"/>
      <c r="L39" s="218"/>
      <c r="M39" s="19"/>
    </row>
    <row r="40" spans="1:13" x14ac:dyDescent="0.2">
      <c r="A40" s="19"/>
      <c r="B40" s="493"/>
      <c r="C40" s="494"/>
      <c r="D40" s="494"/>
      <c r="E40" s="494"/>
      <c r="F40" s="494"/>
      <c r="G40" s="494"/>
      <c r="H40" s="494"/>
      <c r="I40" s="494"/>
      <c r="J40" s="494"/>
      <c r="K40" s="476" t="s">
        <v>311</v>
      </c>
      <c r="L40" s="497"/>
      <c r="M40" s="19"/>
    </row>
    <row r="41" spans="1:13" x14ac:dyDescent="0.2">
      <c r="K41" s="19"/>
    </row>
    <row r="43" spans="1:13" ht="14.25" x14ac:dyDescent="0.2">
      <c r="K43" s="209"/>
    </row>
    <row r="78" spans="3:7" x14ac:dyDescent="0.2">
      <c r="C78" s="19"/>
      <c r="D78" s="19"/>
      <c r="E78" s="19"/>
      <c r="F78" s="19"/>
      <c r="G78" s="19"/>
    </row>
  </sheetData>
  <sheetProtection formatColumns="0" formatRows="0" insertColumns="0" insertRows="0"/>
  <protectedRanges>
    <protectedRange sqref="G29" name="Rango1_2_1"/>
  </protectedRanges>
  <mergeCells count="61">
    <mergeCell ref="I35:K35"/>
    <mergeCell ref="C36:D36"/>
    <mergeCell ref="F36:G36"/>
    <mergeCell ref="I36:K36"/>
    <mergeCell ref="C14:K14"/>
    <mergeCell ref="C15:E15"/>
    <mergeCell ref="G15:I15"/>
    <mergeCell ref="J15:K15"/>
    <mergeCell ref="C16:E16"/>
    <mergeCell ref="G16:I16"/>
    <mergeCell ref="J16:K16"/>
    <mergeCell ref="C17:E17"/>
    <mergeCell ref="G17:I17"/>
    <mergeCell ref="J17:K17"/>
    <mergeCell ref="C18:E18"/>
    <mergeCell ref="G18:I18"/>
    <mergeCell ref="C5:K5"/>
    <mergeCell ref="C6:K6"/>
    <mergeCell ref="C10:D10"/>
    <mergeCell ref="E10:K10"/>
    <mergeCell ref="C7:K7"/>
    <mergeCell ref="E8:G8"/>
    <mergeCell ref="J18:K18"/>
    <mergeCell ref="C19:E19"/>
    <mergeCell ref="G19:I19"/>
    <mergeCell ref="J19:K19"/>
    <mergeCell ref="C20:E20"/>
    <mergeCell ref="G20:I20"/>
    <mergeCell ref="J20:K20"/>
    <mergeCell ref="C21:E21"/>
    <mergeCell ref="G21:I21"/>
    <mergeCell ref="J21:K21"/>
    <mergeCell ref="C23:I23"/>
    <mergeCell ref="C22:E22"/>
    <mergeCell ref="G22:I22"/>
    <mergeCell ref="J22:K22"/>
    <mergeCell ref="J23:K23"/>
    <mergeCell ref="C39:K39"/>
    <mergeCell ref="C24:K24"/>
    <mergeCell ref="C28:E28"/>
    <mergeCell ref="G28:I28"/>
    <mergeCell ref="C34:K34"/>
    <mergeCell ref="C38:K38"/>
    <mergeCell ref="C29:D29"/>
    <mergeCell ref="C30:D30"/>
    <mergeCell ref="C25:K27"/>
    <mergeCell ref="C33:D33"/>
    <mergeCell ref="F33:G33"/>
    <mergeCell ref="I33:K33"/>
    <mergeCell ref="C32:D32"/>
    <mergeCell ref="C31:D31"/>
    <mergeCell ref="C35:D35"/>
    <mergeCell ref="F35:G35"/>
    <mergeCell ref="F29:G29"/>
    <mergeCell ref="F30:G30"/>
    <mergeCell ref="F31:G31"/>
    <mergeCell ref="F32:G32"/>
    <mergeCell ref="I29:K29"/>
    <mergeCell ref="I30:K30"/>
    <mergeCell ref="I31:K31"/>
    <mergeCell ref="I32:K32"/>
  </mergeCells>
  <printOptions horizontalCentered="1" verticalCentered="1"/>
  <pageMargins left="0" right="0" top="0.26" bottom="0.17" header="0.11811023622047245" footer="0.11811023622047245"/>
  <pageSetup scale="95" orientation="portrait" r:id="rId1"/>
  <headerFooter>
    <oddFooter>&amp;R&amp;P/&amp;N  &amp;D  &amp;T</oddFooter>
  </headerFooter>
  <ignoredErrors>
    <ignoredError sqref="E10 D12 G12 I12 K12 J23" unlockedFormula="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zoomScale="28" zoomScaleNormal="28" workbookViewId="0">
      <selection activeCell="BA115" sqref="BA115"/>
    </sheetView>
  </sheetViews>
  <sheetFormatPr baseColWidth="10"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6"/>
  <sheetViews>
    <sheetView showGridLines="0" topLeftCell="A157" zoomScaleNormal="100" zoomScaleSheetLayoutView="75" workbookViewId="0">
      <selection activeCell="J11" sqref="J11"/>
    </sheetView>
  </sheetViews>
  <sheetFormatPr baseColWidth="10" defaultColWidth="11.42578125" defaultRowHeight="12.75" x14ac:dyDescent="0.2"/>
  <cols>
    <col min="1" max="1" width="10.28515625" style="47" customWidth="1"/>
    <col min="2" max="2" width="15.28515625" style="47" customWidth="1"/>
    <col min="3" max="3" width="16.5703125" style="47" customWidth="1"/>
    <col min="4" max="4" width="11.140625" style="47" customWidth="1"/>
    <col min="5" max="5" width="12.140625" style="47" customWidth="1"/>
    <col min="6" max="6" width="13.85546875" style="47" customWidth="1"/>
    <col min="7" max="7" width="14.85546875" style="47" customWidth="1"/>
    <col min="8" max="8" width="35.5703125" style="47" customWidth="1"/>
    <col min="9" max="9" width="11.5703125" style="47" customWidth="1"/>
    <col min="10" max="10" width="15.5703125" style="47" customWidth="1"/>
    <col min="11" max="11" width="14.140625" style="47" customWidth="1"/>
    <col min="12" max="12" width="0.42578125" style="47" customWidth="1"/>
    <col min="13" max="13" width="16.7109375" style="47" customWidth="1"/>
    <col min="14" max="14" width="14.140625" style="47" customWidth="1"/>
    <col min="15" max="16384" width="11.42578125" style="47"/>
  </cols>
  <sheetData>
    <row r="1" spans="1:14" x14ac:dyDescent="0.2">
      <c r="A1" s="22"/>
    </row>
    <row r="2" spans="1:14" x14ac:dyDescent="0.2">
      <c r="A2" s="22"/>
      <c r="B2" s="22"/>
      <c r="C2" s="22"/>
      <c r="D2" s="22"/>
      <c r="E2" s="22"/>
      <c r="F2" s="22"/>
      <c r="G2" s="22"/>
      <c r="H2" s="22"/>
      <c r="I2" s="22"/>
      <c r="J2" s="22"/>
      <c r="K2" s="22"/>
      <c r="L2" s="291"/>
    </row>
    <row r="3" spans="1:14" x14ac:dyDescent="0.2">
      <c r="A3" s="22"/>
      <c r="C3" s="22"/>
      <c r="D3" s="22"/>
      <c r="E3" s="22"/>
      <c r="F3" s="22"/>
      <c r="G3" s="22"/>
      <c r="H3" s="22"/>
      <c r="I3" s="22"/>
      <c r="J3" s="22"/>
      <c r="K3" s="22"/>
      <c r="L3" s="291"/>
    </row>
    <row r="4" spans="1:14" x14ac:dyDescent="0.2">
      <c r="A4" s="22"/>
      <c r="B4" s="22"/>
      <c r="C4" s="22"/>
      <c r="D4" s="22"/>
      <c r="E4" s="22"/>
      <c r="F4" s="22"/>
      <c r="G4" s="22"/>
      <c r="H4" s="22"/>
      <c r="I4" s="22"/>
      <c r="J4" s="22"/>
      <c r="K4" s="22"/>
      <c r="L4" s="291"/>
    </row>
    <row r="5" spans="1:14" ht="18.75" x14ac:dyDescent="0.3">
      <c r="A5" s="2494" t="s">
        <v>735</v>
      </c>
      <c r="B5" s="2494"/>
      <c r="C5" s="2494"/>
      <c r="D5" s="2494"/>
      <c r="E5" s="2494"/>
      <c r="F5" s="2494"/>
      <c r="G5" s="2494"/>
      <c r="H5" s="2494"/>
      <c r="I5" s="2494"/>
      <c r="J5" s="2494"/>
      <c r="K5" s="2494"/>
      <c r="L5" s="291"/>
    </row>
    <row r="6" spans="1:14" x14ac:dyDescent="0.2">
      <c r="A6" s="2696" t="s">
        <v>736</v>
      </c>
      <c r="B6" s="2696"/>
      <c r="C6" s="2696"/>
      <c r="D6" s="2696"/>
      <c r="E6" s="2696"/>
      <c r="F6" s="2696"/>
      <c r="G6" s="2696"/>
      <c r="H6" s="2696"/>
      <c r="I6" s="2696"/>
      <c r="J6" s="2696"/>
      <c r="K6" s="2696"/>
      <c r="L6" s="291"/>
    </row>
    <row r="7" spans="1:14" ht="15.75" x14ac:dyDescent="0.25">
      <c r="A7" s="2697"/>
      <c r="B7" s="2697"/>
      <c r="C7" s="2697"/>
      <c r="D7" s="2697"/>
      <c r="E7" s="2697"/>
      <c r="F7" s="2697"/>
      <c r="G7" s="2697"/>
      <c r="H7" s="2697"/>
      <c r="I7" s="2697"/>
      <c r="J7" s="2697"/>
      <c r="K7" s="2697"/>
      <c r="L7" s="291"/>
    </row>
    <row r="8" spans="1:14" ht="12.75" customHeight="1" x14ac:dyDescent="0.25">
      <c r="A8" s="1549"/>
      <c r="B8" s="1549"/>
      <c r="C8" s="1549"/>
      <c r="D8" s="1549"/>
      <c r="E8" s="1549"/>
      <c r="F8" s="1549"/>
      <c r="G8" s="1549"/>
      <c r="H8" s="1549"/>
      <c r="I8" s="1549"/>
      <c r="J8" s="1549"/>
      <c r="K8" s="1549"/>
      <c r="L8" s="291"/>
    </row>
    <row r="9" spans="1:14" ht="16.5" customHeight="1" x14ac:dyDescent="0.25">
      <c r="A9" s="292"/>
      <c r="B9" s="292"/>
      <c r="C9" s="292"/>
      <c r="D9" s="787" t="s">
        <v>252</v>
      </c>
      <c r="E9" s="972">
        <v>45291</v>
      </c>
      <c r="F9" s="787" t="s">
        <v>32</v>
      </c>
      <c r="G9" s="2698" t="str">
        <f>'[1]Datos Generales'!C7</f>
        <v>DIGESETT</v>
      </c>
      <c r="H9" s="2699"/>
      <c r="I9" s="292"/>
      <c r="J9" s="292"/>
      <c r="K9" s="292"/>
      <c r="L9" s="291"/>
    </row>
    <row r="10" spans="1:14" ht="3.75" customHeight="1" x14ac:dyDescent="0.25">
      <c r="A10" s="1549"/>
      <c r="B10" s="1549"/>
      <c r="C10" s="1549"/>
      <c r="D10" s="1549"/>
      <c r="E10" s="1549"/>
      <c r="F10" s="1549"/>
      <c r="G10" s="1549"/>
      <c r="H10" s="1549"/>
      <c r="I10" s="1549"/>
      <c r="J10" s="1549"/>
      <c r="K10" s="1549"/>
      <c r="L10" s="291"/>
    </row>
    <row r="11" spans="1:14" ht="16.5" customHeight="1" x14ac:dyDescent="0.25">
      <c r="A11" s="1549"/>
      <c r="B11" s="787" t="s">
        <v>16</v>
      </c>
      <c r="C11" s="973" t="str">
        <f>'[1]Datos Generales'!C8</f>
        <v>0202</v>
      </c>
      <c r="D11" s="111" t="s">
        <v>28</v>
      </c>
      <c r="E11" s="973" t="str">
        <f>'[1]Datos Generales'!C9</f>
        <v>02</v>
      </c>
      <c r="F11" s="1040" t="s">
        <v>20</v>
      </c>
      <c r="G11" s="973" t="str">
        <f>'[1]Datos Generales'!C10</f>
        <v>01</v>
      </c>
      <c r="H11" s="111" t="s">
        <v>22</v>
      </c>
      <c r="I11" s="973" t="str">
        <f>'[1]Datos Generales'!C11</f>
        <v>0005</v>
      </c>
      <c r="J11" s="292"/>
      <c r="K11" s="1549"/>
      <c r="L11" s="291"/>
    </row>
    <row r="12" spans="1:14" ht="8.25" customHeight="1" x14ac:dyDescent="0.25">
      <c r="A12" s="1549"/>
      <c r="B12" s="1549"/>
      <c r="C12" s="1549"/>
      <c r="D12" s="1549"/>
      <c r="E12" s="1549"/>
      <c r="F12" s="1549"/>
      <c r="G12" s="1549"/>
      <c r="H12" s="1549"/>
      <c r="I12" s="1549"/>
      <c r="J12" s="1549"/>
      <c r="K12" s="1549"/>
      <c r="L12" s="291"/>
    </row>
    <row r="13" spans="1:14" ht="18.75" x14ac:dyDescent="0.25">
      <c r="A13" s="78"/>
      <c r="B13" s="78"/>
      <c r="C13" s="78"/>
      <c r="D13" s="1039" t="s">
        <v>451</v>
      </c>
      <c r="E13" s="1592" t="s">
        <v>494</v>
      </c>
      <c r="F13" s="1039" t="s">
        <v>37</v>
      </c>
      <c r="G13" s="1593" t="s">
        <v>656</v>
      </c>
      <c r="H13" s="292"/>
      <c r="I13" s="78"/>
      <c r="J13" s="78"/>
      <c r="K13" s="513"/>
      <c r="L13" s="291"/>
    </row>
    <row r="14" spans="1:14" s="1548" customFormat="1" ht="16.5" thickBot="1" x14ac:dyDescent="0.3">
      <c r="A14" s="25"/>
      <c r="B14" s="26"/>
      <c r="C14" s="27"/>
      <c r="D14" s="28"/>
      <c r="E14" s="25"/>
      <c r="F14" s="25"/>
      <c r="G14" s="25"/>
      <c r="H14" s="25"/>
      <c r="I14" s="25"/>
      <c r="J14" s="46"/>
      <c r="L14" s="218"/>
    </row>
    <row r="15" spans="1:14" ht="15.75" x14ac:dyDescent="0.25">
      <c r="A15" s="2700" t="s">
        <v>249</v>
      </c>
      <c r="B15" s="2701"/>
      <c r="C15" s="1594">
        <v>1054097.1499999999</v>
      </c>
      <c r="D15" s="652"/>
      <c r="E15" s="24"/>
      <c r="F15" s="24"/>
      <c r="G15" s="24"/>
      <c r="H15" s="24"/>
      <c r="I15" s="292"/>
      <c r="J15" s="780"/>
      <c r="K15" s="876" t="s">
        <v>8</v>
      </c>
      <c r="L15" s="204"/>
      <c r="M15" s="162"/>
      <c r="N15" s="162"/>
    </row>
    <row r="16" spans="1:14" s="29" customFormat="1" ht="24" customHeight="1" x14ac:dyDescent="0.25">
      <c r="A16" s="2702" t="s">
        <v>462</v>
      </c>
      <c r="B16" s="2702"/>
      <c r="C16" s="2702"/>
      <c r="D16" s="2702"/>
      <c r="E16" s="2703" t="s">
        <v>64</v>
      </c>
      <c r="F16" s="2705" t="s">
        <v>463</v>
      </c>
      <c r="G16" s="2706"/>
      <c r="H16" s="2706"/>
      <c r="I16" s="2707"/>
      <c r="J16" s="2703" t="s">
        <v>65</v>
      </c>
      <c r="K16" s="2703" t="s">
        <v>62</v>
      </c>
      <c r="L16" s="204"/>
      <c r="M16" s="162"/>
      <c r="N16" s="162"/>
    </row>
    <row r="17" spans="1:14" s="30" customFormat="1" ht="78.75" customHeight="1" x14ac:dyDescent="0.25">
      <c r="A17" s="1014" t="s">
        <v>29</v>
      </c>
      <c r="B17" s="1014" t="s">
        <v>466</v>
      </c>
      <c r="C17" s="1014" t="s">
        <v>63</v>
      </c>
      <c r="D17" s="1546" t="s">
        <v>250</v>
      </c>
      <c r="E17" s="2704"/>
      <c r="F17" s="1015" t="s">
        <v>466</v>
      </c>
      <c r="G17" s="1016" t="s">
        <v>29</v>
      </c>
      <c r="H17" s="1014" t="s">
        <v>30</v>
      </c>
      <c r="I17" s="1014" t="s">
        <v>99</v>
      </c>
      <c r="J17" s="2704"/>
      <c r="K17" s="2704"/>
      <c r="L17" s="204"/>
      <c r="M17" s="162"/>
      <c r="N17" s="162"/>
    </row>
    <row r="18" spans="1:14" s="59" customFormat="1" ht="15" x14ac:dyDescent="0.25">
      <c r="A18" s="1595">
        <v>44929</v>
      </c>
      <c r="B18" s="1596">
        <v>45240000001</v>
      </c>
      <c r="C18" s="1597" t="s">
        <v>657</v>
      </c>
      <c r="D18" s="827"/>
      <c r="E18" s="1598">
        <v>1400000</v>
      </c>
      <c r="F18" s="964"/>
      <c r="G18" s="828"/>
      <c r="H18" s="965"/>
      <c r="I18" s="965"/>
      <c r="J18" s="1599"/>
      <c r="K18" s="1600">
        <f>+C15+E18</f>
        <v>2454097.15</v>
      </c>
      <c r="L18" s="1601"/>
    </row>
    <row r="19" spans="1:14" s="59" customFormat="1" ht="15" x14ac:dyDescent="0.25">
      <c r="A19" s="1595">
        <v>44931</v>
      </c>
      <c r="B19" s="1596">
        <v>45240018628</v>
      </c>
      <c r="C19" s="1597" t="s">
        <v>658</v>
      </c>
      <c r="D19" s="827"/>
      <c r="E19" s="1598">
        <v>170000</v>
      </c>
      <c r="F19" s="964"/>
      <c r="G19" s="828"/>
      <c r="H19" s="965"/>
      <c r="I19" s="965"/>
      <c r="J19" s="1599"/>
      <c r="K19" s="1600">
        <f>+K18+E19</f>
        <v>2624097.15</v>
      </c>
      <c r="L19" s="1601"/>
    </row>
    <row r="20" spans="1:14" s="59" customFormat="1" x14ac:dyDescent="0.2">
      <c r="A20" s="1595"/>
      <c r="B20" s="1596"/>
      <c r="C20" s="1597"/>
      <c r="D20" s="827"/>
      <c r="E20" s="1598"/>
      <c r="F20" s="1602">
        <v>40516</v>
      </c>
      <c r="G20" s="1603">
        <v>44942</v>
      </c>
      <c r="H20" s="965" t="s">
        <v>584</v>
      </c>
      <c r="I20" s="965" t="s">
        <v>659</v>
      </c>
      <c r="J20" s="1604">
        <v>332994.05</v>
      </c>
      <c r="K20" s="1605">
        <f>+K19-J20</f>
        <v>2291103.1</v>
      </c>
      <c r="L20" s="651"/>
    </row>
    <row r="21" spans="1:14" s="59" customFormat="1" x14ac:dyDescent="0.2">
      <c r="A21" s="1069"/>
      <c r="B21" s="1596"/>
      <c r="C21" s="827"/>
      <c r="D21" s="827"/>
      <c r="E21" s="649"/>
      <c r="F21" s="1606">
        <v>40517</v>
      </c>
      <c r="G21" s="1607">
        <v>44943</v>
      </c>
      <c r="H21" s="1608" t="s">
        <v>651</v>
      </c>
      <c r="I21" s="1609" t="s">
        <v>660</v>
      </c>
      <c r="J21" s="1604">
        <v>603305.1</v>
      </c>
      <c r="K21" s="1605">
        <f>+K20-J21</f>
        <v>1687798</v>
      </c>
      <c r="L21" s="651"/>
    </row>
    <row r="22" spans="1:14" s="59" customFormat="1" x14ac:dyDescent="0.2">
      <c r="A22" s="1595"/>
      <c r="B22" s="1596"/>
      <c r="C22" s="1597"/>
      <c r="D22" s="827"/>
      <c r="E22" s="1598"/>
      <c r="F22" s="1606">
        <v>40518</v>
      </c>
      <c r="G22" s="1607">
        <v>44953</v>
      </c>
      <c r="H22" s="1608" t="s">
        <v>661</v>
      </c>
      <c r="I22" s="1609" t="s">
        <v>662</v>
      </c>
      <c r="J22" s="1604">
        <v>6000</v>
      </c>
      <c r="K22" s="1605">
        <f>+K21-J22</f>
        <v>1681798</v>
      </c>
      <c r="L22" s="651"/>
    </row>
    <row r="23" spans="1:14" s="59" customFormat="1" x14ac:dyDescent="0.2">
      <c r="A23" s="1595">
        <v>44970</v>
      </c>
      <c r="B23" s="1596">
        <v>45240017151</v>
      </c>
      <c r="C23" s="1597" t="s">
        <v>658</v>
      </c>
      <c r="D23" s="827"/>
      <c r="E23" s="1598">
        <v>170000</v>
      </c>
      <c r="F23" s="1606"/>
      <c r="G23" s="1607"/>
      <c r="H23" s="1608"/>
      <c r="I23" s="1609"/>
      <c r="J23" s="1609"/>
      <c r="K23" s="1610">
        <f>+K22+E23</f>
        <v>1851798</v>
      </c>
      <c r="L23" s="651"/>
    </row>
    <row r="24" spans="1:14" s="59" customFormat="1" x14ac:dyDescent="0.2">
      <c r="A24" s="1595"/>
      <c r="B24" s="827"/>
      <c r="C24" s="1597"/>
      <c r="D24" s="827"/>
      <c r="E24" s="1598"/>
      <c r="F24" s="1606">
        <v>40519</v>
      </c>
      <c r="G24" s="1607">
        <v>44966</v>
      </c>
      <c r="H24" s="1608" t="s">
        <v>663</v>
      </c>
      <c r="I24" s="1609" t="s">
        <v>664</v>
      </c>
      <c r="J24" s="1604">
        <v>1206.01</v>
      </c>
      <c r="K24" s="1605">
        <f t="shared" ref="K24:K40" si="0">+K23-J24</f>
        <v>1850591.99</v>
      </c>
      <c r="L24" s="651"/>
    </row>
    <row r="25" spans="1:14" s="59" customFormat="1" x14ac:dyDescent="0.2">
      <c r="A25" s="1595"/>
      <c r="B25" s="827"/>
      <c r="C25" s="1597"/>
      <c r="D25" s="827"/>
      <c r="E25" s="1598"/>
      <c r="F25" s="1606"/>
      <c r="G25" s="1607"/>
      <c r="H25" s="1608"/>
      <c r="I25" s="1609" t="s">
        <v>665</v>
      </c>
      <c r="J25" s="1604">
        <v>4602</v>
      </c>
      <c r="K25" s="1605">
        <f t="shared" si="0"/>
        <v>1845989.99</v>
      </c>
      <c r="L25" s="651"/>
    </row>
    <row r="26" spans="1:14" s="59" customFormat="1" x14ac:dyDescent="0.2">
      <c r="A26" s="1595"/>
      <c r="B26" s="827"/>
      <c r="C26" s="1597"/>
      <c r="D26" s="827"/>
      <c r="E26" s="1598"/>
      <c r="F26" s="1606"/>
      <c r="G26" s="1607"/>
      <c r="H26" s="1608"/>
      <c r="I26" s="1609" t="s">
        <v>666</v>
      </c>
      <c r="J26" s="1604">
        <v>2419</v>
      </c>
      <c r="K26" s="1605">
        <f t="shared" si="0"/>
        <v>1843570.99</v>
      </c>
      <c r="L26" s="651"/>
    </row>
    <row r="27" spans="1:14" s="59" customFormat="1" x14ac:dyDescent="0.2">
      <c r="A27" s="1595"/>
      <c r="B27" s="827"/>
      <c r="C27" s="1597"/>
      <c r="D27" s="827"/>
      <c r="E27" s="1598"/>
      <c r="F27" s="1606"/>
      <c r="G27" s="1607"/>
      <c r="H27" s="1608"/>
      <c r="I27" s="1609" t="s">
        <v>667</v>
      </c>
      <c r="J27" s="1604">
        <v>25532.43</v>
      </c>
      <c r="K27" s="1605">
        <f t="shared" si="0"/>
        <v>1818038.56</v>
      </c>
      <c r="L27" s="651"/>
    </row>
    <row r="28" spans="1:14" s="59" customFormat="1" x14ac:dyDescent="0.2">
      <c r="A28" s="1595"/>
      <c r="B28" s="827"/>
      <c r="C28" s="1597"/>
      <c r="D28" s="827"/>
      <c r="E28" s="1598"/>
      <c r="F28" s="1606"/>
      <c r="G28" s="1607"/>
      <c r="H28" s="1608"/>
      <c r="I28" s="1609" t="s">
        <v>668</v>
      </c>
      <c r="J28" s="1604">
        <v>15460</v>
      </c>
      <c r="K28" s="1605">
        <f t="shared" si="0"/>
        <v>1802578.56</v>
      </c>
      <c r="L28" s="651"/>
    </row>
    <row r="29" spans="1:14" s="59" customFormat="1" x14ac:dyDescent="0.2">
      <c r="A29" s="1595"/>
      <c r="B29" s="827"/>
      <c r="C29" s="1597"/>
      <c r="D29" s="827"/>
      <c r="E29" s="1598"/>
      <c r="F29" s="1606"/>
      <c r="G29" s="1607"/>
      <c r="H29" s="1608"/>
      <c r="I29" s="1609" t="s">
        <v>669</v>
      </c>
      <c r="J29" s="1604">
        <v>395</v>
      </c>
      <c r="K29" s="1605">
        <f t="shared" si="0"/>
        <v>1802183.56</v>
      </c>
      <c r="L29" s="651"/>
    </row>
    <row r="30" spans="1:14" s="59" customFormat="1" x14ac:dyDescent="0.2">
      <c r="A30" s="1595"/>
      <c r="B30" s="827"/>
      <c r="C30" s="1597"/>
      <c r="D30" s="827"/>
      <c r="E30" s="1598"/>
      <c r="F30" s="1606"/>
      <c r="G30" s="1607"/>
      <c r="H30" s="1608"/>
      <c r="I30" s="1609" t="s">
        <v>670</v>
      </c>
      <c r="J30" s="1604">
        <v>2991</v>
      </c>
      <c r="K30" s="1605">
        <f t="shared" si="0"/>
        <v>1799192.56</v>
      </c>
      <c r="L30" s="651"/>
    </row>
    <row r="31" spans="1:14" s="59" customFormat="1" x14ac:dyDescent="0.2">
      <c r="A31" s="1595"/>
      <c r="B31" s="827"/>
      <c r="C31" s="1597"/>
      <c r="D31" s="827"/>
      <c r="E31" s="1598"/>
      <c r="F31" s="1606"/>
      <c r="G31" s="1607"/>
      <c r="H31" s="1608"/>
      <c r="I31" s="1609" t="s">
        <v>671</v>
      </c>
      <c r="J31" s="1604">
        <v>495</v>
      </c>
      <c r="K31" s="1605">
        <f t="shared" si="0"/>
        <v>1798697.56</v>
      </c>
      <c r="L31" s="651"/>
    </row>
    <row r="32" spans="1:14" s="59" customFormat="1" x14ac:dyDescent="0.2">
      <c r="A32" s="1595"/>
      <c r="B32" s="827"/>
      <c r="C32" s="1597"/>
      <c r="D32" s="827"/>
      <c r="E32" s="1598"/>
      <c r="F32" s="1606"/>
      <c r="G32" s="1607"/>
      <c r="H32" s="1608"/>
      <c r="I32" s="1609" t="s">
        <v>672</v>
      </c>
      <c r="J32" s="1604">
        <v>19279.990000000002</v>
      </c>
      <c r="K32" s="1605">
        <f t="shared" si="0"/>
        <v>1779417.57</v>
      </c>
      <c r="L32" s="651"/>
    </row>
    <row r="33" spans="1:12" s="59" customFormat="1" x14ac:dyDescent="0.2">
      <c r="A33" s="1595"/>
      <c r="B33" s="827"/>
      <c r="C33" s="1597"/>
      <c r="D33" s="827"/>
      <c r="E33" s="1598"/>
      <c r="F33" s="1606"/>
      <c r="G33" s="1607"/>
      <c r="H33" s="1608"/>
      <c r="I33" s="1609" t="s">
        <v>659</v>
      </c>
      <c r="J33" s="1604">
        <v>5589.99</v>
      </c>
      <c r="K33" s="1605">
        <f t="shared" si="0"/>
        <v>1773827.58</v>
      </c>
      <c r="L33" s="651"/>
    </row>
    <row r="34" spans="1:12" s="59" customFormat="1" x14ac:dyDescent="0.2">
      <c r="A34" s="1595"/>
      <c r="B34" s="827"/>
      <c r="C34" s="1597"/>
      <c r="D34" s="827"/>
      <c r="E34" s="1598"/>
      <c r="F34" s="1606"/>
      <c r="G34" s="1607"/>
      <c r="H34" s="1608"/>
      <c r="I34" s="1609" t="s">
        <v>673</v>
      </c>
      <c r="J34" s="1604">
        <v>11021.06</v>
      </c>
      <c r="K34" s="1605">
        <f t="shared" si="0"/>
        <v>1762806.52</v>
      </c>
      <c r="L34" s="651"/>
    </row>
    <row r="35" spans="1:12" s="59" customFormat="1" x14ac:dyDescent="0.2">
      <c r="A35" s="1595"/>
      <c r="B35" s="827"/>
      <c r="C35" s="1597"/>
      <c r="D35" s="827"/>
      <c r="E35" s="1598"/>
      <c r="F35" s="1606"/>
      <c r="G35" s="1607"/>
      <c r="H35" s="1608"/>
      <c r="I35" s="1609" t="s">
        <v>674</v>
      </c>
      <c r="J35" s="1604">
        <v>44020.72</v>
      </c>
      <c r="K35" s="1605">
        <f t="shared" si="0"/>
        <v>1718785.8</v>
      </c>
      <c r="L35" s="651"/>
    </row>
    <row r="36" spans="1:12" s="59" customFormat="1" x14ac:dyDescent="0.2">
      <c r="A36" s="1595"/>
      <c r="B36" s="827"/>
      <c r="C36" s="1597"/>
      <c r="D36" s="827"/>
      <c r="E36" s="1598"/>
      <c r="F36" s="1606">
        <v>40520</v>
      </c>
      <c r="G36" s="1607">
        <v>44967</v>
      </c>
      <c r="H36" s="1608" t="s">
        <v>675</v>
      </c>
      <c r="I36" s="965" t="s">
        <v>676</v>
      </c>
      <c r="J36" s="1604">
        <v>67800</v>
      </c>
      <c r="K36" s="1605">
        <f t="shared" si="0"/>
        <v>1650985.8</v>
      </c>
      <c r="L36" s="651"/>
    </row>
    <row r="37" spans="1:12" s="59" customFormat="1" x14ac:dyDescent="0.2">
      <c r="A37" s="1595"/>
      <c r="B37" s="827"/>
      <c r="C37" s="1597"/>
      <c r="D37" s="827"/>
      <c r="E37" s="1598"/>
      <c r="F37" s="1606">
        <v>40521</v>
      </c>
      <c r="G37" s="1607">
        <v>44967</v>
      </c>
      <c r="H37" s="1608" t="s">
        <v>677</v>
      </c>
      <c r="I37" s="965" t="s">
        <v>676</v>
      </c>
      <c r="J37" s="1604">
        <v>83620</v>
      </c>
      <c r="K37" s="1605">
        <f t="shared" si="0"/>
        <v>1567365.8</v>
      </c>
      <c r="L37" s="651"/>
    </row>
    <row r="38" spans="1:12" s="59" customFormat="1" x14ac:dyDescent="0.2">
      <c r="A38" s="1595"/>
      <c r="B38" s="1611"/>
      <c r="C38" s="1597"/>
      <c r="D38" s="827"/>
      <c r="E38" s="1598"/>
      <c r="F38" s="1606">
        <v>40522</v>
      </c>
      <c r="G38" s="1607">
        <v>44973</v>
      </c>
      <c r="H38" s="1608" t="s">
        <v>651</v>
      </c>
      <c r="I38" s="1609" t="s">
        <v>660</v>
      </c>
      <c r="J38" s="1604">
        <v>201101.7</v>
      </c>
      <c r="K38" s="1605">
        <f t="shared" si="0"/>
        <v>1366264.1</v>
      </c>
      <c r="L38" s="651"/>
    </row>
    <row r="39" spans="1:12" s="59" customFormat="1" ht="14.25" customHeight="1" x14ac:dyDescent="0.2">
      <c r="A39" s="1069"/>
      <c r="B39" s="827"/>
      <c r="C39" s="827"/>
      <c r="D39" s="827"/>
      <c r="E39" s="649"/>
      <c r="F39" s="1606">
        <v>70041027</v>
      </c>
      <c r="G39" s="1607">
        <v>44980</v>
      </c>
      <c r="H39" s="1608" t="s">
        <v>678</v>
      </c>
      <c r="I39" s="1609" t="s">
        <v>14</v>
      </c>
      <c r="J39" s="1604">
        <v>31948.51</v>
      </c>
      <c r="K39" s="1605">
        <f t="shared" si="0"/>
        <v>1334315.5900000001</v>
      </c>
      <c r="L39" s="651"/>
    </row>
    <row r="40" spans="1:12" s="59" customFormat="1" x14ac:dyDescent="0.2">
      <c r="A40" s="1595"/>
      <c r="B40" s="827"/>
      <c r="C40" s="1597"/>
      <c r="D40" s="827"/>
      <c r="E40" s="1598"/>
      <c r="F40" s="1606">
        <v>40523</v>
      </c>
      <c r="G40" s="1607">
        <v>44985</v>
      </c>
      <c r="H40" s="1608" t="s">
        <v>679</v>
      </c>
      <c r="I40" s="1609" t="s">
        <v>662</v>
      </c>
      <c r="J40" s="1604">
        <v>15000</v>
      </c>
      <c r="K40" s="1605">
        <f t="shared" si="0"/>
        <v>1319315.5900000001</v>
      </c>
      <c r="L40" s="651"/>
    </row>
    <row r="41" spans="1:12" s="59" customFormat="1" ht="13.5" customHeight="1" x14ac:dyDescent="0.2">
      <c r="A41" s="1595">
        <v>44991</v>
      </c>
      <c r="B41" s="1596">
        <v>4524000004</v>
      </c>
      <c r="C41" s="1597" t="s">
        <v>680</v>
      </c>
      <c r="D41" s="827"/>
      <c r="E41" s="1598">
        <v>2992300</v>
      </c>
      <c r="F41" s="1606"/>
      <c r="G41" s="1607"/>
      <c r="H41" s="1608"/>
      <c r="I41" s="1609"/>
      <c r="J41" s="1609"/>
      <c r="K41" s="1610">
        <f>+K40+E41</f>
        <v>4311615.59</v>
      </c>
      <c r="L41" s="651"/>
    </row>
    <row r="42" spans="1:12" s="59" customFormat="1" x14ac:dyDescent="0.2">
      <c r="A42" s="1595">
        <v>45006</v>
      </c>
      <c r="B42" s="1596">
        <v>45240036862</v>
      </c>
      <c r="C42" s="1597" t="s">
        <v>658</v>
      </c>
      <c r="D42" s="827"/>
      <c r="E42" s="1598">
        <v>170000</v>
      </c>
      <c r="F42" s="1606"/>
      <c r="G42" s="1607"/>
      <c r="H42" s="1608"/>
      <c r="I42" s="1609"/>
      <c r="J42" s="1609"/>
      <c r="K42" s="1610">
        <f>+K41+E42</f>
        <v>4481615.59</v>
      </c>
      <c r="L42" s="651"/>
    </row>
    <row r="43" spans="1:12" s="59" customFormat="1" x14ac:dyDescent="0.2">
      <c r="A43" s="1595"/>
      <c r="B43" s="827"/>
      <c r="C43" s="1597"/>
      <c r="D43" s="827"/>
      <c r="E43" s="1598"/>
      <c r="F43" s="1606">
        <v>40524</v>
      </c>
      <c r="G43" s="1607">
        <v>44992</v>
      </c>
      <c r="H43" s="1608" t="s">
        <v>588</v>
      </c>
      <c r="I43" s="1609" t="s">
        <v>681</v>
      </c>
      <c r="J43" s="1604">
        <v>599852.4</v>
      </c>
      <c r="K43" s="1605">
        <f t="shared" ref="K43:K60" si="1">+K42-J43</f>
        <v>3881763.19</v>
      </c>
      <c r="L43" s="651"/>
    </row>
    <row r="44" spans="1:12" s="59" customFormat="1" x14ac:dyDescent="0.2">
      <c r="A44" s="1595"/>
      <c r="B44" s="827"/>
      <c r="C44" s="1597"/>
      <c r="D44" s="827"/>
      <c r="E44" s="1598"/>
      <c r="F44" s="1606">
        <v>40525</v>
      </c>
      <c r="G44" s="1607">
        <v>45000</v>
      </c>
      <c r="H44" s="1608" t="s">
        <v>651</v>
      </c>
      <c r="I44" s="1609" t="s">
        <v>660</v>
      </c>
      <c r="J44" s="1604">
        <v>201101.7</v>
      </c>
      <c r="K44" s="1605">
        <f t="shared" si="1"/>
        <v>3680661.4899999998</v>
      </c>
      <c r="L44" s="651"/>
    </row>
    <row r="45" spans="1:12" s="59" customFormat="1" x14ac:dyDescent="0.2">
      <c r="A45" s="1595"/>
      <c r="B45" s="827"/>
      <c r="C45" s="1597"/>
      <c r="D45" s="827"/>
      <c r="E45" s="1598"/>
      <c r="F45" s="1606">
        <v>40526</v>
      </c>
      <c r="G45" s="1607">
        <v>45002</v>
      </c>
      <c r="H45" s="1608" t="s">
        <v>682</v>
      </c>
      <c r="I45" s="1609" t="s">
        <v>659</v>
      </c>
      <c r="J45" s="1604">
        <v>549300.18999999994</v>
      </c>
      <c r="K45" s="1605">
        <f t="shared" si="1"/>
        <v>3131361.3</v>
      </c>
      <c r="L45" s="651"/>
    </row>
    <row r="46" spans="1:12" s="59" customFormat="1" x14ac:dyDescent="0.2">
      <c r="A46" s="1595"/>
      <c r="B46" s="827"/>
      <c r="C46" s="1597"/>
      <c r="D46" s="827"/>
      <c r="E46" s="1598"/>
      <c r="F46" s="1606">
        <v>40527</v>
      </c>
      <c r="G46" s="1607">
        <v>45002</v>
      </c>
      <c r="H46" s="1608" t="s">
        <v>682</v>
      </c>
      <c r="I46" s="1609" t="s">
        <v>659</v>
      </c>
      <c r="J46" s="1604">
        <v>196792.35</v>
      </c>
      <c r="K46" s="1605">
        <f t="shared" si="1"/>
        <v>2934568.9499999997</v>
      </c>
      <c r="L46" s="651"/>
    </row>
    <row r="47" spans="1:12" s="59" customFormat="1" x14ac:dyDescent="0.2">
      <c r="A47" s="1595"/>
      <c r="B47" s="827"/>
      <c r="C47" s="1597"/>
      <c r="D47" s="827"/>
      <c r="E47" s="1598"/>
      <c r="F47" s="1606">
        <v>40528</v>
      </c>
      <c r="G47" s="1607">
        <v>45006</v>
      </c>
      <c r="H47" s="1608" t="s">
        <v>683</v>
      </c>
      <c r="I47" s="1609" t="s">
        <v>684</v>
      </c>
      <c r="J47" s="1604">
        <v>26694.92</v>
      </c>
      <c r="K47" s="1605">
        <f t="shared" si="1"/>
        <v>2907874.03</v>
      </c>
      <c r="L47" s="651"/>
    </row>
    <row r="48" spans="1:12" s="59" customFormat="1" x14ac:dyDescent="0.2">
      <c r="A48" s="1595"/>
      <c r="B48" s="827"/>
      <c r="C48" s="1597"/>
      <c r="D48" s="827"/>
      <c r="E48" s="1598"/>
      <c r="F48" s="1606">
        <v>40529</v>
      </c>
      <c r="G48" s="1607">
        <v>45006</v>
      </c>
      <c r="H48" s="1608" t="s">
        <v>683</v>
      </c>
      <c r="I48" s="1609" t="s">
        <v>684</v>
      </c>
      <c r="J48" s="1604">
        <v>15598.31</v>
      </c>
      <c r="K48" s="1605">
        <f t="shared" si="1"/>
        <v>2892275.7199999997</v>
      </c>
      <c r="L48" s="651"/>
    </row>
    <row r="49" spans="1:12" s="59" customFormat="1" x14ac:dyDescent="0.2">
      <c r="A49" s="1595"/>
      <c r="B49" s="827"/>
      <c r="C49" s="1597"/>
      <c r="D49" s="827"/>
      <c r="E49" s="1598"/>
      <c r="F49" s="1606">
        <v>40530</v>
      </c>
      <c r="G49" s="1607">
        <v>45009</v>
      </c>
      <c r="H49" s="1608" t="s">
        <v>663</v>
      </c>
      <c r="I49" s="1609" t="s">
        <v>664</v>
      </c>
      <c r="J49" s="1604">
        <v>8024</v>
      </c>
      <c r="K49" s="1605">
        <f t="shared" si="1"/>
        <v>2884251.7199999997</v>
      </c>
      <c r="L49" s="651"/>
    </row>
    <row r="50" spans="1:12" s="59" customFormat="1" x14ac:dyDescent="0.2">
      <c r="A50" s="1595"/>
      <c r="B50" s="827"/>
      <c r="C50" s="1597"/>
      <c r="D50" s="827"/>
      <c r="E50" s="1598"/>
      <c r="F50" s="1606"/>
      <c r="G50" s="1607"/>
      <c r="H50" s="1608"/>
      <c r="I50" s="1609" t="s">
        <v>685</v>
      </c>
      <c r="J50" s="1604">
        <v>300</v>
      </c>
      <c r="K50" s="1605">
        <f t="shared" si="1"/>
        <v>2883951.7199999997</v>
      </c>
      <c r="L50" s="651"/>
    </row>
    <row r="51" spans="1:12" s="59" customFormat="1" x14ac:dyDescent="0.2">
      <c r="A51" s="1595"/>
      <c r="B51" s="827"/>
      <c r="C51" s="1597"/>
      <c r="D51" s="827"/>
      <c r="E51" s="1598"/>
      <c r="F51" s="1606"/>
      <c r="G51" s="1607"/>
      <c r="H51" s="1608"/>
      <c r="I51" s="1609" t="s">
        <v>666</v>
      </c>
      <c r="J51" s="1604">
        <v>1735.45</v>
      </c>
      <c r="K51" s="1605">
        <f t="shared" si="1"/>
        <v>2882216.2699999996</v>
      </c>
      <c r="L51" s="651"/>
    </row>
    <row r="52" spans="1:12" s="59" customFormat="1" x14ac:dyDescent="0.2">
      <c r="A52" s="1595"/>
      <c r="B52" s="827"/>
      <c r="C52" s="1597"/>
      <c r="D52" s="827"/>
      <c r="E52" s="1598"/>
      <c r="F52" s="1606"/>
      <c r="G52" s="1607"/>
      <c r="H52" s="1608"/>
      <c r="I52" s="1609" t="s">
        <v>684</v>
      </c>
      <c r="J52" s="1604">
        <v>2953</v>
      </c>
      <c r="K52" s="1605">
        <f t="shared" si="1"/>
        <v>2879263.2699999996</v>
      </c>
      <c r="L52" s="651"/>
    </row>
    <row r="53" spans="1:12" s="59" customFormat="1" x14ac:dyDescent="0.2">
      <c r="A53" s="1595"/>
      <c r="B53" s="827"/>
      <c r="C53" s="1597"/>
      <c r="D53" s="827"/>
      <c r="E53" s="1598"/>
      <c r="F53" s="1606"/>
      <c r="G53" s="1607"/>
      <c r="H53" s="1608"/>
      <c r="I53" s="1609" t="s">
        <v>667</v>
      </c>
      <c r="J53" s="1604">
        <v>49190.1</v>
      </c>
      <c r="K53" s="1605">
        <f t="shared" si="1"/>
        <v>2830073.1699999995</v>
      </c>
      <c r="L53" s="651"/>
    </row>
    <row r="54" spans="1:12" s="59" customFormat="1" x14ac:dyDescent="0.2">
      <c r="A54" s="1595"/>
      <c r="B54" s="827"/>
      <c r="C54" s="1597"/>
      <c r="D54" s="827"/>
      <c r="E54" s="1598"/>
      <c r="F54" s="1606"/>
      <c r="G54" s="1607"/>
      <c r="H54" s="1608"/>
      <c r="I54" s="1609" t="s">
        <v>668</v>
      </c>
      <c r="J54" s="1604">
        <v>26196</v>
      </c>
      <c r="K54" s="1605">
        <f t="shared" si="1"/>
        <v>2803877.1699999995</v>
      </c>
      <c r="L54" s="651"/>
    </row>
    <row r="55" spans="1:12" s="59" customFormat="1" x14ac:dyDescent="0.2">
      <c r="A55" s="1595"/>
      <c r="B55" s="827"/>
      <c r="C55" s="1597"/>
      <c r="D55" s="827"/>
      <c r="E55" s="1598"/>
      <c r="F55" s="1606"/>
      <c r="G55" s="1607"/>
      <c r="H55" s="1608"/>
      <c r="I55" s="1609" t="s">
        <v>669</v>
      </c>
      <c r="J55" s="1604">
        <v>750</v>
      </c>
      <c r="K55" s="1605">
        <f t="shared" si="1"/>
        <v>2803127.1699999995</v>
      </c>
      <c r="L55" s="651"/>
    </row>
    <row r="56" spans="1:12" s="59" customFormat="1" x14ac:dyDescent="0.2">
      <c r="A56" s="1595"/>
      <c r="B56" s="827"/>
      <c r="C56" s="1597"/>
      <c r="D56" s="827"/>
      <c r="E56" s="1598"/>
      <c r="F56" s="1606"/>
      <c r="G56" s="1607"/>
      <c r="H56" s="1608"/>
      <c r="I56" s="1609" t="s">
        <v>672</v>
      </c>
      <c r="J56" s="1604">
        <v>9716.82</v>
      </c>
      <c r="K56" s="1605">
        <f t="shared" si="1"/>
        <v>2793410.3499999996</v>
      </c>
      <c r="L56" s="651"/>
    </row>
    <row r="57" spans="1:12" s="59" customFormat="1" x14ac:dyDescent="0.2">
      <c r="A57" s="1595"/>
      <c r="B57" s="827"/>
      <c r="C57" s="1597"/>
      <c r="D57" s="827"/>
      <c r="E57" s="1598"/>
      <c r="F57" s="1606"/>
      <c r="G57" s="1607"/>
      <c r="H57" s="1608"/>
      <c r="I57" s="1609" t="s">
        <v>686</v>
      </c>
      <c r="J57" s="1604">
        <v>3100</v>
      </c>
      <c r="K57" s="1605">
        <f t="shared" si="1"/>
        <v>2790310.3499999996</v>
      </c>
      <c r="L57" s="651"/>
    </row>
    <row r="58" spans="1:12" s="59" customFormat="1" x14ac:dyDescent="0.2">
      <c r="A58" s="1595"/>
      <c r="B58" s="827"/>
      <c r="C58" s="1597"/>
      <c r="D58" s="827"/>
      <c r="E58" s="1598"/>
      <c r="F58" s="1606"/>
      <c r="G58" s="1607"/>
      <c r="H58" s="1608"/>
      <c r="I58" s="1609" t="s">
        <v>659</v>
      </c>
      <c r="J58" s="1604">
        <v>7860</v>
      </c>
      <c r="K58" s="1605">
        <f t="shared" si="1"/>
        <v>2782450.3499999996</v>
      </c>
      <c r="L58" s="651"/>
    </row>
    <row r="59" spans="1:12" s="59" customFormat="1" x14ac:dyDescent="0.2">
      <c r="A59" s="1595"/>
      <c r="B59" s="827"/>
      <c r="C59" s="1597"/>
      <c r="D59" s="827"/>
      <c r="E59" s="1598"/>
      <c r="F59" s="1606"/>
      <c r="G59" s="1607"/>
      <c r="H59" s="1608"/>
      <c r="I59" s="1609" t="s">
        <v>673</v>
      </c>
      <c r="J59" s="1604">
        <v>1439.6</v>
      </c>
      <c r="K59" s="1605">
        <f t="shared" si="1"/>
        <v>2781010.7499999995</v>
      </c>
      <c r="L59" s="651"/>
    </row>
    <row r="60" spans="1:12" s="59" customFormat="1" x14ac:dyDescent="0.2">
      <c r="A60" s="1595"/>
      <c r="B60" s="827"/>
      <c r="C60" s="1597"/>
      <c r="D60" s="827"/>
      <c r="E60" s="1598"/>
      <c r="F60" s="1606"/>
      <c r="G60" s="1607"/>
      <c r="H60" s="1608"/>
      <c r="I60" s="1609" t="s">
        <v>674</v>
      </c>
      <c r="J60" s="1604">
        <v>17786.61</v>
      </c>
      <c r="K60" s="1605">
        <f t="shared" si="1"/>
        <v>2763224.1399999997</v>
      </c>
      <c r="L60" s="651"/>
    </row>
    <row r="61" spans="1:12" s="59" customFormat="1" x14ac:dyDescent="0.2">
      <c r="A61" s="1595">
        <v>45044</v>
      </c>
      <c r="B61" s="1596">
        <v>45240037414</v>
      </c>
      <c r="C61" s="1597" t="s">
        <v>658</v>
      </c>
      <c r="D61" s="827"/>
      <c r="E61" s="1598">
        <v>170000</v>
      </c>
      <c r="F61" s="1606"/>
      <c r="G61" s="1607"/>
      <c r="H61" s="1608"/>
      <c r="I61" s="1609"/>
      <c r="J61" s="1609"/>
      <c r="K61" s="1610">
        <f>+K60+E61</f>
        <v>2933224.1399999997</v>
      </c>
      <c r="L61" s="651"/>
    </row>
    <row r="62" spans="1:12" s="59" customFormat="1" x14ac:dyDescent="0.2">
      <c r="A62" s="1595"/>
      <c r="B62" s="827"/>
      <c r="C62" s="1597"/>
      <c r="D62" s="827"/>
      <c r="E62" s="1598"/>
      <c r="F62" s="1606">
        <v>40531</v>
      </c>
      <c r="G62" s="1607">
        <v>45020</v>
      </c>
      <c r="H62" s="1608" t="s">
        <v>661</v>
      </c>
      <c r="I62" s="1609" t="s">
        <v>662</v>
      </c>
      <c r="J62" s="1604">
        <v>51000</v>
      </c>
      <c r="K62" s="1605">
        <f>+K61-J62</f>
        <v>2882224.1399999997</v>
      </c>
      <c r="L62" s="651"/>
    </row>
    <row r="63" spans="1:12" s="59" customFormat="1" x14ac:dyDescent="0.2">
      <c r="A63" s="1595"/>
      <c r="B63" s="827"/>
      <c r="C63" s="1597"/>
      <c r="D63" s="827"/>
      <c r="E63" s="1598"/>
      <c r="F63" s="1606">
        <v>40532</v>
      </c>
      <c r="G63" s="1607">
        <v>45030</v>
      </c>
      <c r="H63" s="1608" t="s">
        <v>651</v>
      </c>
      <c r="I63" s="1609" t="s">
        <v>660</v>
      </c>
      <c r="J63" s="1604">
        <v>201101.7</v>
      </c>
      <c r="K63" s="1605">
        <f>+K62-J63</f>
        <v>2681122.4399999995</v>
      </c>
      <c r="L63" s="651"/>
    </row>
    <row r="64" spans="1:12" s="59" customFormat="1" x14ac:dyDescent="0.2">
      <c r="A64" s="1595"/>
      <c r="B64" s="827"/>
      <c r="C64" s="1597"/>
      <c r="D64" s="827"/>
      <c r="E64" s="1598"/>
      <c r="F64" s="1606">
        <v>40533</v>
      </c>
      <c r="G64" s="1607">
        <v>45033</v>
      </c>
      <c r="H64" s="1608" t="s">
        <v>683</v>
      </c>
      <c r="I64" s="1609" t="s">
        <v>684</v>
      </c>
      <c r="J64" s="1604">
        <v>68453.39</v>
      </c>
      <c r="K64" s="1605">
        <f>+K63-J64</f>
        <v>2612669.0499999993</v>
      </c>
      <c r="L64" s="651"/>
    </row>
    <row r="65" spans="1:12" s="59" customFormat="1" x14ac:dyDescent="0.2">
      <c r="A65" s="1595"/>
      <c r="B65" s="827"/>
      <c r="C65" s="1597"/>
      <c r="D65" s="827"/>
      <c r="E65" s="1598"/>
      <c r="F65" s="1606">
        <v>40534</v>
      </c>
      <c r="G65" s="1607">
        <v>45034</v>
      </c>
      <c r="H65" s="1608" t="s">
        <v>687</v>
      </c>
      <c r="I65" s="1609" t="s">
        <v>688</v>
      </c>
      <c r="J65" s="1604">
        <v>1433405</v>
      </c>
      <c r="K65" s="1605">
        <f>+K64-J65</f>
        <v>1179264.0499999993</v>
      </c>
      <c r="L65" s="651"/>
    </row>
    <row r="66" spans="1:12" s="59" customFormat="1" x14ac:dyDescent="0.2">
      <c r="A66" s="1595"/>
      <c r="B66" s="827"/>
      <c r="C66" s="1597"/>
      <c r="D66" s="827"/>
      <c r="E66" s="1598"/>
      <c r="F66" s="1606">
        <v>40535</v>
      </c>
      <c r="G66" s="1607">
        <v>45036</v>
      </c>
      <c r="H66" s="1608" t="s">
        <v>652</v>
      </c>
      <c r="I66" s="1609"/>
      <c r="J66" s="1604">
        <v>0</v>
      </c>
      <c r="K66" s="1604">
        <f>+K65</f>
        <v>1179264.0499999993</v>
      </c>
      <c r="L66" s="651"/>
    </row>
    <row r="67" spans="1:12" s="59" customFormat="1" x14ac:dyDescent="0.2">
      <c r="A67" s="1595"/>
      <c r="B67" s="827"/>
      <c r="C67" s="1597"/>
      <c r="D67" s="827"/>
      <c r="E67" s="1598"/>
      <c r="F67" s="1606">
        <v>40536</v>
      </c>
      <c r="G67" s="1607">
        <v>45040</v>
      </c>
      <c r="H67" s="1608" t="s">
        <v>689</v>
      </c>
      <c r="I67" s="1609" t="s">
        <v>662</v>
      </c>
      <c r="J67" s="1604">
        <v>27000</v>
      </c>
      <c r="K67" s="1605">
        <f>+K66-J67</f>
        <v>1152264.0499999993</v>
      </c>
      <c r="L67" s="651"/>
    </row>
    <row r="68" spans="1:12" s="59" customFormat="1" x14ac:dyDescent="0.2">
      <c r="A68" s="1595">
        <v>45055</v>
      </c>
      <c r="B68" s="1596">
        <v>45240011409</v>
      </c>
      <c r="C68" s="1597" t="s">
        <v>690</v>
      </c>
      <c r="D68" s="827"/>
      <c r="E68" s="1612">
        <v>3000000</v>
      </c>
      <c r="F68" s="1606"/>
      <c r="G68" s="1607"/>
      <c r="H68" s="1608"/>
      <c r="I68" s="1609"/>
      <c r="J68" s="1604"/>
      <c r="K68" s="1605">
        <f>+K67+E68</f>
        <v>4152264.0499999993</v>
      </c>
      <c r="L68" s="651"/>
    </row>
    <row r="69" spans="1:12" s="59" customFormat="1" x14ac:dyDescent="0.2">
      <c r="A69" s="1595">
        <v>45057</v>
      </c>
      <c r="B69" s="1596">
        <v>45240024945</v>
      </c>
      <c r="C69" s="1597" t="s">
        <v>691</v>
      </c>
      <c r="D69" s="827"/>
      <c r="E69" s="1612">
        <v>170000</v>
      </c>
      <c r="F69" s="1606"/>
      <c r="G69" s="1607"/>
      <c r="H69" s="1608"/>
      <c r="I69" s="1609"/>
      <c r="J69" s="1604"/>
      <c r="K69" s="1605">
        <f>+K68+E69</f>
        <v>4322264.0499999989</v>
      </c>
      <c r="L69" s="651"/>
    </row>
    <row r="70" spans="1:12" s="59" customFormat="1" x14ac:dyDescent="0.2">
      <c r="A70" s="1595">
        <v>45069</v>
      </c>
      <c r="B70" s="1596">
        <v>45240150010</v>
      </c>
      <c r="C70" s="1597" t="s">
        <v>692</v>
      </c>
      <c r="D70" s="827"/>
      <c r="E70" s="1612">
        <v>100000</v>
      </c>
      <c r="F70" s="1606"/>
      <c r="G70" s="1607"/>
      <c r="H70" s="1608"/>
      <c r="I70" s="1609"/>
      <c r="J70" s="1604"/>
      <c r="K70" s="1605">
        <f>+K69+E70</f>
        <v>4422264.0499999989</v>
      </c>
      <c r="L70" s="651"/>
    </row>
    <row r="71" spans="1:12" s="59" customFormat="1" x14ac:dyDescent="0.2">
      <c r="A71" s="1595"/>
      <c r="B71" s="827"/>
      <c r="C71" s="1597"/>
      <c r="D71" s="827"/>
      <c r="E71" s="1598"/>
      <c r="F71" s="1606">
        <v>40537</v>
      </c>
      <c r="G71" s="1607">
        <v>45042</v>
      </c>
      <c r="H71" s="1608" t="s">
        <v>693</v>
      </c>
      <c r="I71" s="1609" t="s">
        <v>664</v>
      </c>
      <c r="J71" s="1604">
        <v>8337.7900000000009</v>
      </c>
      <c r="K71" s="1605">
        <f>+K70-J71</f>
        <v>4413926.2599999988</v>
      </c>
      <c r="L71" s="651"/>
    </row>
    <row r="72" spans="1:12" s="59" customFormat="1" x14ac:dyDescent="0.2">
      <c r="A72" s="1595"/>
      <c r="B72" s="827"/>
      <c r="C72" s="1597"/>
      <c r="D72" s="827"/>
      <c r="E72" s="1598"/>
      <c r="F72" s="1606"/>
      <c r="G72" s="1607"/>
      <c r="H72" s="1608"/>
      <c r="I72" s="1609" t="s">
        <v>694</v>
      </c>
      <c r="J72" s="1604">
        <v>2300</v>
      </c>
      <c r="K72" s="1605">
        <f t="shared" ref="K72:K85" si="2">+K71-J72</f>
        <v>4411626.2599999988</v>
      </c>
      <c r="L72" s="651"/>
    </row>
    <row r="73" spans="1:12" s="59" customFormat="1" x14ac:dyDescent="0.2">
      <c r="A73" s="1595"/>
      <c r="B73" s="827"/>
      <c r="C73" s="1597"/>
      <c r="D73" s="827"/>
      <c r="E73" s="1598"/>
      <c r="F73" s="1606"/>
      <c r="G73" s="1607"/>
      <c r="H73" s="1608"/>
      <c r="I73" s="1609" t="s">
        <v>695</v>
      </c>
      <c r="J73" s="1604">
        <v>4130</v>
      </c>
      <c r="K73" s="1605">
        <f t="shared" si="2"/>
        <v>4407496.2599999988</v>
      </c>
      <c r="L73" s="651"/>
    </row>
    <row r="74" spans="1:12" s="59" customFormat="1" x14ac:dyDescent="0.2">
      <c r="A74" s="1595"/>
      <c r="B74" s="827"/>
      <c r="C74" s="1597"/>
      <c r="D74" s="1598"/>
      <c r="E74" s="1598"/>
      <c r="F74" s="964"/>
      <c r="G74" s="1607"/>
      <c r="H74" s="965"/>
      <c r="I74" s="1609" t="s">
        <v>695</v>
      </c>
      <c r="J74" s="1604">
        <v>7198</v>
      </c>
      <c r="K74" s="1605">
        <f t="shared" si="2"/>
        <v>4400298.2599999988</v>
      </c>
      <c r="L74" s="651"/>
    </row>
    <row r="75" spans="1:12" s="59" customFormat="1" x14ac:dyDescent="0.2">
      <c r="A75" s="1069"/>
      <c r="B75" s="827"/>
      <c r="C75" s="1597"/>
      <c r="D75" s="1598"/>
      <c r="E75" s="1598"/>
      <c r="F75" s="964"/>
      <c r="G75" s="1607"/>
      <c r="H75" s="965"/>
      <c r="I75" s="1609" t="s">
        <v>696</v>
      </c>
      <c r="J75" s="1604">
        <v>1593</v>
      </c>
      <c r="K75" s="1605">
        <f t="shared" si="2"/>
        <v>4398705.2599999988</v>
      </c>
      <c r="L75" s="651"/>
    </row>
    <row r="76" spans="1:12" s="59" customFormat="1" x14ac:dyDescent="0.2">
      <c r="A76" s="1069"/>
      <c r="B76" s="827"/>
      <c r="C76" s="1597"/>
      <c r="D76" s="1598"/>
      <c r="E76" s="1598"/>
      <c r="F76" s="964"/>
      <c r="G76" s="1607"/>
      <c r="H76" s="965"/>
      <c r="I76" s="1609" t="s">
        <v>666</v>
      </c>
      <c r="J76" s="1604">
        <v>14962.48</v>
      </c>
      <c r="K76" s="1605">
        <f t="shared" si="2"/>
        <v>4383742.7799999984</v>
      </c>
      <c r="L76" s="651"/>
    </row>
    <row r="77" spans="1:12" s="59" customFormat="1" x14ac:dyDescent="0.2">
      <c r="A77" s="1069"/>
      <c r="B77" s="827"/>
      <c r="C77" s="1597"/>
      <c r="D77" s="1598"/>
      <c r="E77" s="1598"/>
      <c r="F77" s="1606"/>
      <c r="G77" s="1607"/>
      <c r="H77" s="1608"/>
      <c r="I77" s="1609" t="s">
        <v>667</v>
      </c>
      <c r="J77" s="1604">
        <v>22826.2</v>
      </c>
      <c r="K77" s="1605">
        <f t="shared" si="2"/>
        <v>4360916.5799999982</v>
      </c>
      <c r="L77" s="651"/>
    </row>
    <row r="78" spans="1:12" s="59" customFormat="1" x14ac:dyDescent="0.2">
      <c r="A78" s="1069"/>
      <c r="B78" s="827"/>
      <c r="C78" s="827"/>
      <c r="D78" s="1598"/>
      <c r="E78" s="649"/>
      <c r="F78" s="1606"/>
      <c r="G78" s="1607"/>
      <c r="H78" s="1608"/>
      <c r="I78" s="1609" t="s">
        <v>669</v>
      </c>
      <c r="J78" s="1604">
        <v>1860</v>
      </c>
      <c r="K78" s="1605">
        <f t="shared" si="2"/>
        <v>4359056.5799999982</v>
      </c>
      <c r="L78" s="651"/>
    </row>
    <row r="79" spans="1:12" s="59" customFormat="1" x14ac:dyDescent="0.2">
      <c r="A79" s="1069"/>
      <c r="B79" s="827"/>
      <c r="C79" s="827"/>
      <c r="D79" s="827"/>
      <c r="E79" s="649"/>
      <c r="F79" s="1606"/>
      <c r="G79" s="1607"/>
      <c r="H79" s="1608"/>
      <c r="I79" s="1609" t="s">
        <v>697</v>
      </c>
      <c r="J79" s="1604">
        <v>1083.77</v>
      </c>
      <c r="K79" s="1605">
        <f t="shared" si="2"/>
        <v>4357972.8099999987</v>
      </c>
      <c r="L79" s="651"/>
    </row>
    <row r="80" spans="1:12" s="59" customFormat="1" x14ac:dyDescent="0.2">
      <c r="A80" s="1069"/>
      <c r="B80" s="827"/>
      <c r="C80" s="827"/>
      <c r="D80" s="827"/>
      <c r="E80" s="649"/>
      <c r="F80" s="1606"/>
      <c r="G80" s="1607"/>
      <c r="H80" s="1608"/>
      <c r="I80" s="1609" t="s">
        <v>671</v>
      </c>
      <c r="J80" s="1604">
        <v>3690</v>
      </c>
      <c r="K80" s="1605">
        <f t="shared" si="2"/>
        <v>4354282.8099999987</v>
      </c>
      <c r="L80" s="651"/>
    </row>
    <row r="81" spans="1:12" s="59" customFormat="1" x14ac:dyDescent="0.2">
      <c r="A81" s="1069"/>
      <c r="B81" s="827"/>
      <c r="C81" s="827"/>
      <c r="D81" s="827"/>
      <c r="E81" s="649"/>
      <c r="F81" s="1606"/>
      <c r="G81" s="1607"/>
      <c r="H81" s="1608"/>
      <c r="I81" s="1609" t="s">
        <v>672</v>
      </c>
      <c r="J81" s="1604">
        <v>21423.41</v>
      </c>
      <c r="K81" s="1605">
        <f t="shared" si="2"/>
        <v>4332859.3999999985</v>
      </c>
      <c r="L81" s="651"/>
    </row>
    <row r="82" spans="1:12" s="59" customFormat="1" x14ac:dyDescent="0.2">
      <c r="A82" s="1069"/>
      <c r="B82" s="827"/>
      <c r="C82" s="827"/>
      <c r="D82" s="827"/>
      <c r="E82" s="649"/>
      <c r="F82" s="1606"/>
      <c r="G82" s="1607"/>
      <c r="H82" s="1608"/>
      <c r="I82" s="1609" t="s">
        <v>686</v>
      </c>
      <c r="J82" s="1604">
        <v>755</v>
      </c>
      <c r="K82" s="1605">
        <f t="shared" si="2"/>
        <v>4332104.3999999985</v>
      </c>
      <c r="L82" s="651"/>
    </row>
    <row r="83" spans="1:12" s="59" customFormat="1" ht="15" customHeight="1" x14ac:dyDescent="0.2">
      <c r="A83" s="1069"/>
      <c r="B83" s="827"/>
      <c r="C83" s="827"/>
      <c r="D83" s="827"/>
      <c r="E83" s="649"/>
      <c r="F83" s="1606"/>
      <c r="G83" s="1603"/>
      <c r="H83" s="1608"/>
      <c r="I83" s="1609" t="s">
        <v>659</v>
      </c>
      <c r="J83" s="1604">
        <v>21592.55</v>
      </c>
      <c r="K83" s="1605">
        <f t="shared" si="2"/>
        <v>4310511.8499999987</v>
      </c>
      <c r="L83" s="651"/>
    </row>
    <row r="84" spans="1:12" s="59" customFormat="1" x14ac:dyDescent="0.2">
      <c r="A84" s="1069"/>
      <c r="B84" s="827"/>
      <c r="C84" s="827"/>
      <c r="D84" s="827"/>
      <c r="E84" s="1613"/>
      <c r="F84" s="1602"/>
      <c r="G84" s="1603"/>
      <c r="H84" s="1608"/>
      <c r="I84" s="1609" t="s">
        <v>673</v>
      </c>
      <c r="J84" s="1604">
        <v>4522.7299999999996</v>
      </c>
      <c r="K84" s="1605">
        <f t="shared" si="2"/>
        <v>4305989.1199999982</v>
      </c>
      <c r="L84" s="651"/>
    </row>
    <row r="85" spans="1:12" s="59" customFormat="1" x14ac:dyDescent="0.2">
      <c r="A85" s="1069"/>
      <c r="B85" s="827"/>
      <c r="C85" s="827"/>
      <c r="D85" s="827"/>
      <c r="E85" s="1614"/>
      <c r="F85" s="1615"/>
      <c r="G85" s="1603"/>
      <c r="H85" s="1608"/>
      <c r="I85" s="1609" t="s">
        <v>674</v>
      </c>
      <c r="J85" s="1604">
        <v>28772.1</v>
      </c>
      <c r="K85" s="1605">
        <f t="shared" si="2"/>
        <v>4277217.0199999986</v>
      </c>
      <c r="L85" s="651"/>
    </row>
    <row r="86" spans="1:12" s="59" customFormat="1" x14ac:dyDescent="0.2">
      <c r="A86" s="1069"/>
      <c r="B86" s="1596"/>
      <c r="C86" s="1597"/>
      <c r="D86" s="827"/>
      <c r="E86" s="1612"/>
      <c r="F86" s="1606">
        <v>30546533548</v>
      </c>
      <c r="G86" s="1607">
        <v>45049</v>
      </c>
      <c r="H86" s="1608" t="s">
        <v>698</v>
      </c>
      <c r="I86" s="1609"/>
      <c r="J86" s="1604">
        <v>234.2</v>
      </c>
      <c r="K86" s="1605">
        <f>+K85-J86</f>
        <v>4276982.8199999984</v>
      </c>
      <c r="L86" s="651"/>
    </row>
    <row r="87" spans="1:12" s="59" customFormat="1" x14ac:dyDescent="0.2">
      <c r="A87" s="1069"/>
      <c r="B87" s="827"/>
      <c r="C87" s="827"/>
      <c r="D87" s="827"/>
      <c r="E87" s="649"/>
      <c r="F87" s="1602">
        <v>40538</v>
      </c>
      <c r="G87" s="1603">
        <v>45062</v>
      </c>
      <c r="H87" s="1608" t="s">
        <v>699</v>
      </c>
      <c r="I87" s="1609" t="s">
        <v>660</v>
      </c>
      <c r="J87" s="1604">
        <v>201101.7</v>
      </c>
      <c r="K87" s="1605">
        <f t="shared" ref="K87:K89" si="3">+K86-J87</f>
        <v>4075881.1199999982</v>
      </c>
      <c r="L87" s="651"/>
    </row>
    <row r="88" spans="1:12" s="59" customFormat="1" x14ac:dyDescent="0.2">
      <c r="A88" s="1069"/>
      <c r="B88" s="827"/>
      <c r="C88" s="827"/>
      <c r="D88" s="827"/>
      <c r="E88" s="649"/>
      <c r="F88" s="1602">
        <v>40539</v>
      </c>
      <c r="G88" s="1603">
        <v>45062</v>
      </c>
      <c r="H88" s="1608" t="s">
        <v>700</v>
      </c>
      <c r="I88" s="1609" t="s">
        <v>528</v>
      </c>
      <c r="J88" s="1604">
        <v>8982.4500000000007</v>
      </c>
      <c r="K88" s="1605">
        <f t="shared" si="3"/>
        <v>4066898.6699999981</v>
      </c>
      <c r="L88" s="651"/>
    </row>
    <row r="89" spans="1:12" s="59" customFormat="1" x14ac:dyDescent="0.2">
      <c r="A89" s="1069"/>
      <c r="C89" s="827"/>
      <c r="D89" s="827"/>
      <c r="E89" s="649"/>
      <c r="F89" s="1602">
        <v>40540</v>
      </c>
      <c r="G89" s="1603">
        <v>45063</v>
      </c>
      <c r="H89" s="1608" t="s">
        <v>650</v>
      </c>
      <c r="I89" s="1609" t="s">
        <v>684</v>
      </c>
      <c r="J89" s="1604">
        <v>72323.31</v>
      </c>
      <c r="K89" s="1605">
        <f t="shared" si="3"/>
        <v>3994575.359999998</v>
      </c>
      <c r="L89" s="651"/>
    </row>
    <row r="90" spans="1:12" s="59" customFormat="1" x14ac:dyDescent="0.2">
      <c r="A90" s="1069"/>
      <c r="B90" s="827"/>
      <c r="C90" s="827"/>
      <c r="D90" s="827"/>
      <c r="E90" s="649"/>
      <c r="F90" s="1602">
        <v>40541</v>
      </c>
      <c r="G90" s="1603">
        <v>45077</v>
      </c>
      <c r="H90" s="1608" t="s">
        <v>652</v>
      </c>
      <c r="I90" s="1609"/>
      <c r="J90" s="1609">
        <v>0</v>
      </c>
      <c r="K90" s="1605">
        <f>+K89</f>
        <v>3994575.359999998</v>
      </c>
      <c r="L90" s="651"/>
    </row>
    <row r="91" spans="1:12" s="59" customFormat="1" x14ac:dyDescent="0.2">
      <c r="A91" s="1595">
        <v>45106</v>
      </c>
      <c r="B91" s="1596">
        <v>45240030851</v>
      </c>
      <c r="C91" s="827" t="s">
        <v>658</v>
      </c>
      <c r="D91" s="827"/>
      <c r="E91" s="1616">
        <v>170000</v>
      </c>
      <c r="F91" s="1602"/>
      <c r="G91" s="1603"/>
      <c r="H91" s="1608"/>
      <c r="I91" s="1609"/>
      <c r="J91" s="1609"/>
      <c r="K91" s="1605">
        <f>+K90+E91</f>
        <v>4164575.359999998</v>
      </c>
      <c r="L91" s="651"/>
    </row>
    <row r="92" spans="1:12" s="59" customFormat="1" x14ac:dyDescent="0.2">
      <c r="A92" s="1595"/>
      <c r="B92" s="827"/>
      <c r="C92" s="827"/>
      <c r="D92" s="827"/>
      <c r="E92" s="649"/>
      <c r="F92" s="1602">
        <v>40542</v>
      </c>
      <c r="G92" s="1603">
        <v>45079</v>
      </c>
      <c r="H92" s="1608"/>
      <c r="I92" s="1609" t="s">
        <v>664</v>
      </c>
      <c r="J92" s="1604">
        <v>15812</v>
      </c>
      <c r="K92" s="1605">
        <f>+K91-J92</f>
        <v>4148763.359999998</v>
      </c>
      <c r="L92" s="651"/>
    </row>
    <row r="93" spans="1:12" s="59" customFormat="1" x14ac:dyDescent="0.2">
      <c r="A93" s="1595"/>
      <c r="B93" s="827"/>
      <c r="C93" s="827"/>
      <c r="D93" s="827"/>
      <c r="E93" s="649"/>
      <c r="F93" s="1602"/>
      <c r="G93" s="1603"/>
      <c r="H93" s="1608"/>
      <c r="I93" s="1609" t="s">
        <v>685</v>
      </c>
      <c r="J93" s="1604">
        <v>500</v>
      </c>
      <c r="K93" s="1605">
        <f t="shared" ref="K93:K103" si="4">+K92-J93</f>
        <v>4148263.359999998</v>
      </c>
      <c r="L93" s="651"/>
    </row>
    <row r="94" spans="1:12" s="59" customFormat="1" x14ac:dyDescent="0.2">
      <c r="A94" s="1069"/>
      <c r="B94" s="827"/>
      <c r="C94" s="827"/>
      <c r="D94" s="827"/>
      <c r="E94" s="649"/>
      <c r="F94" s="1602"/>
      <c r="G94" s="1603"/>
      <c r="H94" s="1608"/>
      <c r="I94" s="1609" t="s">
        <v>701</v>
      </c>
      <c r="J94" s="1604">
        <v>14632</v>
      </c>
      <c r="K94" s="1605">
        <f t="shared" si="4"/>
        <v>4133631.359999998</v>
      </c>
      <c r="L94" s="651"/>
    </row>
    <row r="95" spans="1:12" s="59" customFormat="1" x14ac:dyDescent="0.2">
      <c r="A95" s="1069"/>
      <c r="B95" s="1597"/>
      <c r="C95" s="1597"/>
      <c r="D95" s="827"/>
      <c r="E95" s="1598"/>
      <c r="F95" s="964"/>
      <c r="G95" s="1603"/>
      <c r="H95" s="1608"/>
      <c r="I95" s="1609" t="s">
        <v>702</v>
      </c>
      <c r="J95" s="1604">
        <v>19468.2</v>
      </c>
      <c r="K95" s="1605">
        <f t="shared" si="4"/>
        <v>4114163.1599999978</v>
      </c>
      <c r="L95" s="651"/>
    </row>
    <row r="96" spans="1:12" s="59" customFormat="1" ht="15" customHeight="1" x14ac:dyDescent="0.2">
      <c r="A96" s="1069"/>
      <c r="B96" s="1597"/>
      <c r="C96" s="1597"/>
      <c r="D96" s="827"/>
      <c r="E96" s="1598"/>
      <c r="F96" s="964"/>
      <c r="G96" s="1603"/>
      <c r="H96" s="1608"/>
      <c r="I96" s="1609" t="s">
        <v>669</v>
      </c>
      <c r="J96" s="1604">
        <v>891</v>
      </c>
      <c r="K96" s="1605">
        <f t="shared" si="4"/>
        <v>4113272.1599999978</v>
      </c>
      <c r="L96" s="651"/>
    </row>
    <row r="97" spans="1:14" s="59" customFormat="1" x14ac:dyDescent="0.2">
      <c r="A97" s="1069"/>
      <c r="B97" s="1597"/>
      <c r="C97" s="1597"/>
      <c r="D97" s="827"/>
      <c r="E97" s="1598"/>
      <c r="F97" s="964"/>
      <c r="G97" s="1603"/>
      <c r="H97" s="1608"/>
      <c r="I97" s="1609" t="s">
        <v>697</v>
      </c>
      <c r="J97" s="1604">
        <v>720</v>
      </c>
      <c r="K97" s="1605">
        <f t="shared" si="4"/>
        <v>4112552.1599999978</v>
      </c>
      <c r="L97" s="651"/>
    </row>
    <row r="98" spans="1:14" s="59" customFormat="1" ht="15" customHeight="1" x14ac:dyDescent="0.2">
      <c r="A98" s="1069"/>
      <c r="B98" s="827"/>
      <c r="C98" s="827"/>
      <c r="D98" s="827"/>
      <c r="E98" s="649"/>
      <c r="F98" s="1606"/>
      <c r="G98" s="1603"/>
      <c r="H98" s="1608"/>
      <c r="I98" s="1609" t="s">
        <v>703</v>
      </c>
      <c r="J98" s="1604">
        <v>740</v>
      </c>
      <c r="K98" s="1605">
        <f t="shared" si="4"/>
        <v>4111812.1599999978</v>
      </c>
      <c r="L98" s="651"/>
    </row>
    <row r="99" spans="1:14" s="59" customFormat="1" ht="15" customHeight="1" x14ac:dyDescent="0.2">
      <c r="A99" s="1595"/>
      <c r="B99" s="827"/>
      <c r="C99" s="827"/>
      <c r="D99" s="827"/>
      <c r="E99" s="649"/>
      <c r="F99" s="1606"/>
      <c r="G99" s="1603"/>
      <c r="H99" s="1608"/>
      <c r="I99" s="1609" t="s">
        <v>704</v>
      </c>
      <c r="J99" s="1604">
        <v>195</v>
      </c>
      <c r="K99" s="1605">
        <f t="shared" si="4"/>
        <v>4111617.1599999978</v>
      </c>
      <c r="L99" s="651"/>
    </row>
    <row r="100" spans="1:14" s="59" customFormat="1" x14ac:dyDescent="0.2">
      <c r="A100" s="1595"/>
      <c r="B100" s="827"/>
      <c r="C100" s="827"/>
      <c r="D100" s="827"/>
      <c r="E100" s="649"/>
      <c r="F100" s="1606"/>
      <c r="G100" s="1603"/>
      <c r="H100" s="1608"/>
      <c r="I100" s="1609" t="s">
        <v>672</v>
      </c>
      <c r="J100" s="1604">
        <v>20691.39</v>
      </c>
      <c r="K100" s="1605">
        <f t="shared" si="4"/>
        <v>4090925.7699999977</v>
      </c>
      <c r="L100" s="651"/>
    </row>
    <row r="101" spans="1:14" s="59" customFormat="1" x14ac:dyDescent="0.2">
      <c r="A101" s="1069"/>
      <c r="B101" s="827"/>
      <c r="C101" s="827"/>
      <c r="D101" s="827"/>
      <c r="E101" s="649"/>
      <c r="F101" s="1606"/>
      <c r="G101" s="1603"/>
      <c r="H101" s="1608"/>
      <c r="I101" s="1609" t="s">
        <v>659</v>
      </c>
      <c r="J101" s="1604">
        <v>240</v>
      </c>
      <c r="K101" s="1605">
        <f t="shared" si="4"/>
        <v>4090685.7699999977</v>
      </c>
      <c r="L101" s="651"/>
    </row>
    <row r="102" spans="1:14" s="59" customFormat="1" x14ac:dyDescent="0.2">
      <c r="A102" s="1069"/>
      <c r="B102" s="827"/>
      <c r="C102" s="827"/>
      <c r="D102" s="827"/>
      <c r="E102" s="649"/>
      <c r="F102" s="1606"/>
      <c r="G102" s="1603"/>
      <c r="H102" s="1608"/>
      <c r="I102" s="1609" t="s">
        <v>673</v>
      </c>
      <c r="J102" s="1604">
        <v>9388.19</v>
      </c>
      <c r="K102" s="1605">
        <f t="shared" si="4"/>
        <v>4081297.5799999977</v>
      </c>
      <c r="L102" s="651"/>
    </row>
    <row r="103" spans="1:14" s="59" customFormat="1" x14ac:dyDescent="0.2">
      <c r="A103" s="1069"/>
      <c r="B103" s="1597"/>
      <c r="C103" s="1597"/>
      <c r="D103" s="827"/>
      <c r="E103" s="1598"/>
      <c r="F103" s="964"/>
      <c r="G103" s="1603"/>
      <c r="H103" s="1608"/>
      <c r="I103" s="1609" t="s">
        <v>674</v>
      </c>
      <c r="J103" s="1604">
        <v>49358.83</v>
      </c>
      <c r="K103" s="1605">
        <f t="shared" si="4"/>
        <v>4031938.7499999977</v>
      </c>
      <c r="L103" s="651"/>
    </row>
    <row r="104" spans="1:14" s="59" customFormat="1" x14ac:dyDescent="0.2">
      <c r="A104" s="1069"/>
      <c r="B104" s="1597"/>
      <c r="C104" s="1597"/>
      <c r="D104" s="827"/>
      <c r="E104" s="1598"/>
      <c r="F104" s="1602">
        <v>40543</v>
      </c>
      <c r="G104" s="1603">
        <v>45089</v>
      </c>
      <c r="H104" s="1608" t="s">
        <v>650</v>
      </c>
      <c r="I104" s="1609" t="s">
        <v>684</v>
      </c>
      <c r="J104" s="1604">
        <v>8898.31</v>
      </c>
      <c r="K104" s="1605">
        <f>+K103-J104</f>
        <v>4023040.4399999976</v>
      </c>
      <c r="L104" s="651"/>
    </row>
    <row r="105" spans="1:14" s="59" customFormat="1" x14ac:dyDescent="0.2">
      <c r="A105" s="1069"/>
      <c r="B105" s="827"/>
      <c r="C105" s="827"/>
      <c r="D105" s="827"/>
      <c r="E105" s="649"/>
      <c r="F105" s="1606">
        <v>40544</v>
      </c>
      <c r="G105" s="1603">
        <v>45098</v>
      </c>
      <c r="H105" s="1608" t="s">
        <v>705</v>
      </c>
      <c r="I105" s="1609" t="s">
        <v>660</v>
      </c>
      <c r="J105" s="1604">
        <v>201101.7</v>
      </c>
      <c r="K105" s="1605">
        <f>+K104-J105</f>
        <v>3821938.7399999974</v>
      </c>
      <c r="L105" s="651"/>
      <c r="M105" s="1617"/>
      <c r="N105" s="1617"/>
    </row>
    <row r="106" spans="1:14" s="59" customFormat="1" x14ac:dyDescent="0.2">
      <c r="A106" s="1069">
        <v>45127</v>
      </c>
      <c r="B106" s="1596">
        <v>4524015771</v>
      </c>
      <c r="C106" s="827" t="s">
        <v>658</v>
      </c>
      <c r="D106" s="827"/>
      <c r="E106" s="649">
        <v>170000</v>
      </c>
      <c r="F106" s="1606"/>
      <c r="G106" s="1603"/>
      <c r="H106" s="1608"/>
      <c r="I106" s="1609"/>
      <c r="J106" s="1604"/>
      <c r="K106" s="1605">
        <f>+K105+E106</f>
        <v>3991938.7399999974</v>
      </c>
      <c r="L106" s="651"/>
      <c r="M106" s="1617"/>
    </row>
    <row r="107" spans="1:14" s="59" customFormat="1" x14ac:dyDescent="0.2">
      <c r="A107" s="1069"/>
      <c r="B107" s="827"/>
      <c r="C107" s="827"/>
      <c r="D107" s="827"/>
      <c r="E107" s="649"/>
      <c r="F107" s="1606">
        <v>40545</v>
      </c>
      <c r="G107" s="1603">
        <v>45110</v>
      </c>
      <c r="H107" s="1608" t="s">
        <v>699</v>
      </c>
      <c r="I107" s="1609" t="s">
        <v>660</v>
      </c>
      <c r="J107" s="1604">
        <v>201101.7</v>
      </c>
      <c r="K107" s="1605">
        <f>+K106-J107</f>
        <v>3790837.0399999972</v>
      </c>
      <c r="L107" s="651"/>
      <c r="M107" s="1617"/>
    </row>
    <row r="108" spans="1:14" s="59" customFormat="1" x14ac:dyDescent="0.2">
      <c r="A108" s="1069"/>
      <c r="B108" s="827"/>
      <c r="C108" s="827"/>
      <c r="D108" s="827"/>
      <c r="E108" s="649"/>
      <c r="F108" s="1606">
        <v>40546</v>
      </c>
      <c r="G108" s="1603">
        <v>45138</v>
      </c>
      <c r="H108" s="1608" t="s">
        <v>650</v>
      </c>
      <c r="I108" s="1609" t="s">
        <v>684</v>
      </c>
      <c r="J108" s="1604">
        <v>8898.31</v>
      </c>
      <c r="K108" s="1605">
        <f>+K107-J108</f>
        <v>3781938.7299999972</v>
      </c>
      <c r="L108" s="651"/>
      <c r="M108" s="1617"/>
    </row>
    <row r="109" spans="1:14" s="59" customFormat="1" x14ac:dyDescent="0.2">
      <c r="A109" s="1069">
        <v>45111</v>
      </c>
      <c r="B109" s="1596">
        <v>45240015322</v>
      </c>
      <c r="C109" s="827" t="s">
        <v>658</v>
      </c>
      <c r="D109" s="827"/>
      <c r="E109" s="649">
        <v>170000</v>
      </c>
      <c r="F109" s="1606"/>
      <c r="G109" s="1603"/>
      <c r="H109" s="1608"/>
      <c r="I109" s="1609"/>
      <c r="J109" s="1604"/>
      <c r="K109" s="1605">
        <f>+K108+E109</f>
        <v>3951938.7299999972</v>
      </c>
      <c r="L109" s="651"/>
      <c r="M109" s="1617"/>
    </row>
    <row r="110" spans="1:14" s="59" customFormat="1" x14ac:dyDescent="0.2">
      <c r="A110" s="1069">
        <v>45152</v>
      </c>
      <c r="B110" s="1596">
        <v>23081508700</v>
      </c>
      <c r="C110" s="827" t="s">
        <v>706</v>
      </c>
      <c r="D110" s="827"/>
      <c r="E110" s="649">
        <v>9000</v>
      </c>
      <c r="F110" s="1606"/>
      <c r="G110" s="1603"/>
      <c r="H110" s="1608"/>
      <c r="I110" s="1609"/>
      <c r="J110" s="1604"/>
      <c r="K110" s="1605">
        <f>+K109+E110</f>
        <v>3960938.7299999972</v>
      </c>
      <c r="L110" s="651"/>
      <c r="M110" s="1617"/>
      <c r="N110" s="1604"/>
    </row>
    <row r="111" spans="1:14" s="59" customFormat="1" x14ac:dyDescent="0.2">
      <c r="A111" s="1069"/>
      <c r="B111" s="827"/>
      <c r="C111" s="827"/>
      <c r="D111" s="827"/>
      <c r="E111" s="649"/>
      <c r="F111" s="1606">
        <v>40547</v>
      </c>
      <c r="G111" s="1603">
        <v>45152</v>
      </c>
      <c r="H111" s="1608" t="s">
        <v>652</v>
      </c>
      <c r="I111" s="1609"/>
      <c r="J111" s="1604">
        <v>0</v>
      </c>
      <c r="K111" s="1605">
        <f>+K110</f>
        <v>3960938.7299999972</v>
      </c>
      <c r="L111" s="651"/>
      <c r="M111" s="1617"/>
    </row>
    <row r="112" spans="1:14" s="59" customFormat="1" x14ac:dyDescent="0.2">
      <c r="A112" s="1069"/>
      <c r="B112" s="827"/>
      <c r="C112" s="827"/>
      <c r="D112" s="827"/>
      <c r="E112" s="649"/>
      <c r="F112" s="1606">
        <v>40548</v>
      </c>
      <c r="G112" s="1603">
        <v>45152</v>
      </c>
      <c r="H112" s="1608" t="s">
        <v>650</v>
      </c>
      <c r="I112" s="1609" t="s">
        <v>684</v>
      </c>
      <c r="J112" s="1604">
        <v>8898.31</v>
      </c>
      <c r="K112" s="1605">
        <f>+K111-J112</f>
        <v>3952040.4199999971</v>
      </c>
      <c r="L112" s="651"/>
      <c r="M112" s="1617"/>
    </row>
    <row r="113" spans="1:13" s="59" customFormat="1" x14ac:dyDescent="0.2">
      <c r="A113" s="1069"/>
      <c r="B113" s="827"/>
      <c r="C113" s="827"/>
      <c r="D113" s="827"/>
      <c r="E113" s="649"/>
      <c r="F113" s="1606">
        <v>40549</v>
      </c>
      <c r="G113" s="1603" t="s">
        <v>707</v>
      </c>
      <c r="H113" s="1608" t="s">
        <v>693</v>
      </c>
      <c r="I113" s="1609" t="s">
        <v>701</v>
      </c>
      <c r="J113" s="1604">
        <v>13039</v>
      </c>
      <c r="K113" s="1605">
        <f t="shared" ref="K113:K122" si="5">+K112-J113</f>
        <v>3939001.4199999971</v>
      </c>
      <c r="L113" s="651"/>
      <c r="M113" s="1617"/>
    </row>
    <row r="114" spans="1:13" s="59" customFormat="1" x14ac:dyDescent="0.2">
      <c r="A114" s="1069"/>
      <c r="B114" s="827"/>
      <c r="C114" s="827"/>
      <c r="D114" s="827"/>
      <c r="E114" s="649"/>
      <c r="F114" s="1606"/>
      <c r="G114" s="1603"/>
      <c r="H114" s="1608"/>
      <c r="I114" s="1609" t="s">
        <v>665</v>
      </c>
      <c r="J114" s="1604">
        <v>9605.2000000000007</v>
      </c>
      <c r="K114" s="1605">
        <f t="shared" si="5"/>
        <v>3929396.2199999969</v>
      </c>
      <c r="L114" s="651"/>
      <c r="M114" s="1617"/>
    </row>
    <row r="115" spans="1:13" s="59" customFormat="1" x14ac:dyDescent="0.2">
      <c r="A115" s="1069"/>
      <c r="B115" s="827"/>
      <c r="C115" s="827"/>
      <c r="D115" s="827"/>
      <c r="E115" s="649"/>
      <c r="F115" s="1606"/>
      <c r="G115" s="1603"/>
      <c r="H115" s="1608"/>
      <c r="I115" s="1609" t="s">
        <v>667</v>
      </c>
      <c r="J115" s="1604">
        <v>41072.199999999997</v>
      </c>
      <c r="K115" s="1605">
        <f t="shared" si="5"/>
        <v>3888324.0199999968</v>
      </c>
      <c r="L115" s="651"/>
      <c r="M115" s="1617"/>
    </row>
    <row r="116" spans="1:13" s="59" customFormat="1" x14ac:dyDescent="0.2">
      <c r="A116" s="1069"/>
      <c r="B116" s="827"/>
      <c r="C116" s="827"/>
      <c r="D116" s="827"/>
      <c r="E116" s="649"/>
      <c r="F116" s="1606"/>
      <c r="G116" s="1603"/>
      <c r="H116" s="1608"/>
      <c r="I116" s="1609" t="s">
        <v>668</v>
      </c>
      <c r="J116" s="1604">
        <v>6020</v>
      </c>
      <c r="K116" s="1605">
        <f t="shared" si="5"/>
        <v>3882304.0199999968</v>
      </c>
      <c r="L116" s="651"/>
      <c r="M116" s="1617"/>
    </row>
    <row r="117" spans="1:13" s="59" customFormat="1" x14ac:dyDescent="0.2">
      <c r="A117" s="1069"/>
      <c r="B117" s="827"/>
      <c r="C117" s="827"/>
      <c r="D117" s="827"/>
      <c r="E117" s="649"/>
      <c r="F117" s="1606"/>
      <c r="G117" s="1603"/>
      <c r="H117" s="1608"/>
      <c r="I117" s="1609" t="s">
        <v>671</v>
      </c>
      <c r="J117" s="1604">
        <v>16137.04</v>
      </c>
      <c r="K117" s="1605">
        <f t="shared" si="5"/>
        <v>3866166.9799999967</v>
      </c>
      <c r="L117" s="651"/>
      <c r="M117" s="1617"/>
    </row>
    <row r="118" spans="1:13" s="59" customFormat="1" x14ac:dyDescent="0.2">
      <c r="A118" s="1069"/>
      <c r="B118" s="827"/>
      <c r="C118" s="827"/>
      <c r="D118" s="827"/>
      <c r="E118" s="649"/>
      <c r="F118" s="1606"/>
      <c r="G118" s="1603"/>
      <c r="H118" s="1608"/>
      <c r="I118" s="1609" t="s">
        <v>672</v>
      </c>
      <c r="J118" s="1604">
        <v>11302.59</v>
      </c>
      <c r="K118" s="1605">
        <f t="shared" si="5"/>
        <v>3854864.3899999969</v>
      </c>
      <c r="L118" s="651"/>
      <c r="M118" s="1617"/>
    </row>
    <row r="119" spans="1:13" s="59" customFormat="1" x14ac:dyDescent="0.2">
      <c r="A119" s="1069"/>
      <c r="B119" s="827"/>
      <c r="C119" s="827"/>
      <c r="D119" s="827"/>
      <c r="E119" s="649"/>
      <c r="F119" s="1606"/>
      <c r="G119" s="1603"/>
      <c r="H119" s="1608"/>
      <c r="I119" s="1609" t="s">
        <v>686</v>
      </c>
      <c r="J119" s="1604">
        <v>1020</v>
      </c>
      <c r="K119" s="1605">
        <f t="shared" si="5"/>
        <v>3853844.3899999969</v>
      </c>
      <c r="L119" s="651"/>
      <c r="M119" s="1617"/>
    </row>
    <row r="120" spans="1:13" s="59" customFormat="1" x14ac:dyDescent="0.2">
      <c r="A120" s="1069"/>
      <c r="B120" s="827"/>
      <c r="C120" s="827"/>
      <c r="D120" s="827"/>
      <c r="E120" s="649"/>
      <c r="F120" s="1606"/>
      <c r="G120" s="1603"/>
      <c r="H120" s="1608"/>
      <c r="I120" s="1609" t="s">
        <v>659</v>
      </c>
      <c r="J120" s="1604">
        <v>330</v>
      </c>
      <c r="K120" s="1605">
        <f t="shared" si="5"/>
        <v>3853514.3899999969</v>
      </c>
      <c r="L120" s="651"/>
      <c r="M120" s="1617"/>
    </row>
    <row r="121" spans="1:13" s="59" customFormat="1" x14ac:dyDescent="0.2">
      <c r="A121" s="1069"/>
      <c r="B121" s="827"/>
      <c r="C121" s="827"/>
      <c r="D121" s="827"/>
      <c r="E121" s="649"/>
      <c r="F121" s="1606"/>
      <c r="G121" s="1603"/>
      <c r="H121" s="1608"/>
      <c r="I121" s="1609" t="s">
        <v>673</v>
      </c>
      <c r="J121" s="1604">
        <v>2537</v>
      </c>
      <c r="K121" s="1605">
        <f t="shared" si="5"/>
        <v>3850977.3899999969</v>
      </c>
      <c r="L121" s="651"/>
      <c r="M121" s="1617"/>
    </row>
    <row r="122" spans="1:13" s="59" customFormat="1" x14ac:dyDescent="0.2">
      <c r="A122" s="1069"/>
      <c r="B122" s="827"/>
      <c r="C122" s="827"/>
      <c r="D122" s="827"/>
      <c r="E122" s="649"/>
      <c r="F122" s="1606"/>
      <c r="G122" s="1603"/>
      <c r="H122" s="1608"/>
      <c r="I122" s="1609" t="s">
        <v>674</v>
      </c>
      <c r="J122" s="1604">
        <v>33612.839999999997</v>
      </c>
      <c r="K122" s="1605">
        <f t="shared" si="5"/>
        <v>3817364.549999997</v>
      </c>
      <c r="L122" s="651"/>
      <c r="M122" s="1617"/>
    </row>
    <row r="123" spans="1:13" s="59" customFormat="1" x14ac:dyDescent="0.2">
      <c r="A123" s="1069">
        <v>45175</v>
      </c>
      <c r="B123" s="1596">
        <v>45240013053</v>
      </c>
      <c r="C123" s="827" t="s">
        <v>706</v>
      </c>
      <c r="D123" s="827"/>
      <c r="E123" s="649">
        <v>170000</v>
      </c>
      <c r="F123" s="1606"/>
      <c r="G123" s="1603"/>
      <c r="H123" s="1608"/>
      <c r="I123" s="1609"/>
      <c r="J123" s="1604"/>
      <c r="K123" s="1605">
        <f>+K122+E123</f>
        <v>3987364.549999997</v>
      </c>
      <c r="L123" s="651"/>
      <c r="M123" s="1617"/>
    </row>
    <row r="124" spans="1:13" s="59" customFormat="1" x14ac:dyDescent="0.2">
      <c r="A124" s="1069">
        <v>45198</v>
      </c>
      <c r="B124" s="1596">
        <v>45240031734</v>
      </c>
      <c r="C124" s="827" t="s">
        <v>706</v>
      </c>
      <c r="D124" s="827"/>
      <c r="E124" s="649">
        <v>170000</v>
      </c>
      <c r="F124" s="1606"/>
      <c r="G124" s="1603"/>
      <c r="H124" s="1608"/>
      <c r="I124" s="1609"/>
      <c r="J124" s="1604"/>
      <c r="K124" s="1605">
        <f>+K123+E124</f>
        <v>4157364.549999997</v>
      </c>
      <c r="L124" s="651"/>
      <c r="M124" s="1617"/>
    </row>
    <row r="125" spans="1:13" s="59" customFormat="1" x14ac:dyDescent="0.2">
      <c r="A125" s="1069"/>
      <c r="B125" s="827"/>
      <c r="C125" s="827"/>
      <c r="D125" s="827"/>
      <c r="E125" s="649"/>
      <c r="F125" s="1606">
        <v>405450</v>
      </c>
      <c r="G125" s="1603">
        <v>45196</v>
      </c>
      <c r="H125" s="1608" t="s">
        <v>708</v>
      </c>
      <c r="I125" s="1609" t="s">
        <v>662</v>
      </c>
      <c r="J125" s="1604">
        <v>2000</v>
      </c>
      <c r="K125" s="1605">
        <f>+K124-J125</f>
        <v>4155364.549999997</v>
      </c>
      <c r="L125" s="651"/>
      <c r="M125" s="1617"/>
    </row>
    <row r="126" spans="1:13" s="59" customFormat="1" x14ac:dyDescent="0.2">
      <c r="A126" s="1069"/>
      <c r="B126" s="827"/>
      <c r="C126" s="827"/>
      <c r="D126" s="827"/>
      <c r="E126" s="649"/>
      <c r="F126" s="1606">
        <v>40551</v>
      </c>
      <c r="G126" s="1603">
        <v>45196</v>
      </c>
      <c r="H126" s="1608" t="s">
        <v>693</v>
      </c>
      <c r="I126" s="1609" t="s">
        <v>664</v>
      </c>
      <c r="J126" s="1604">
        <v>8911.36</v>
      </c>
      <c r="K126" s="1605">
        <f t="shared" ref="K126:K140" si="6">+K125-J126</f>
        <v>4146453.1899999972</v>
      </c>
      <c r="L126" s="651"/>
      <c r="M126" s="1617"/>
    </row>
    <row r="127" spans="1:13" s="59" customFormat="1" x14ac:dyDescent="0.2">
      <c r="A127" s="1069"/>
      <c r="B127" s="827"/>
      <c r="C127" s="827"/>
      <c r="D127" s="827"/>
      <c r="E127" s="649"/>
      <c r="F127" s="1606"/>
      <c r="G127" s="1603"/>
      <c r="H127" s="1608"/>
      <c r="I127" s="1609" t="s">
        <v>685</v>
      </c>
      <c r="J127" s="1604">
        <v>960</v>
      </c>
      <c r="K127" s="1605">
        <f t="shared" si="6"/>
        <v>4145493.1899999972</v>
      </c>
      <c r="L127" s="651"/>
      <c r="M127" s="1617"/>
    </row>
    <row r="128" spans="1:13" s="59" customFormat="1" x14ac:dyDescent="0.2">
      <c r="A128" s="1069"/>
      <c r="B128" s="827"/>
      <c r="C128" s="827"/>
      <c r="D128" s="827"/>
      <c r="E128" s="649"/>
      <c r="F128" s="1606"/>
      <c r="G128" s="1603"/>
      <c r="H128" s="1608"/>
      <c r="I128" s="1604" t="s">
        <v>701</v>
      </c>
      <c r="J128" s="1618">
        <v>4071</v>
      </c>
      <c r="K128" s="1605">
        <f t="shared" si="6"/>
        <v>4141422.1899999972</v>
      </c>
      <c r="L128" s="651"/>
      <c r="M128" s="1617"/>
    </row>
    <row r="129" spans="1:13" s="59" customFormat="1" x14ac:dyDescent="0.2">
      <c r="A129" s="1069"/>
      <c r="B129" s="827"/>
      <c r="C129" s="827"/>
      <c r="D129" s="827"/>
      <c r="E129" s="649"/>
      <c r="F129" s="1606"/>
      <c r="G129" s="1603"/>
      <c r="H129" s="1608"/>
      <c r="I129" s="1609" t="s">
        <v>666</v>
      </c>
      <c r="J129" s="1604">
        <v>9126.4</v>
      </c>
      <c r="K129" s="1605">
        <f t="shared" si="6"/>
        <v>4132295.7899999972</v>
      </c>
      <c r="L129" s="651"/>
      <c r="M129" s="1617"/>
    </row>
    <row r="130" spans="1:13" s="59" customFormat="1" x14ac:dyDescent="0.2">
      <c r="A130" s="1069"/>
      <c r="B130" s="827"/>
      <c r="C130" s="827"/>
      <c r="D130" s="827"/>
      <c r="E130" s="649"/>
      <c r="F130" s="1606"/>
      <c r="G130" s="1603"/>
      <c r="H130" s="1608"/>
      <c r="I130" s="1609" t="s">
        <v>667</v>
      </c>
      <c r="J130" s="1604">
        <v>31798.55</v>
      </c>
      <c r="K130" s="1605">
        <f t="shared" si="6"/>
        <v>4100497.2399999974</v>
      </c>
      <c r="L130" s="651"/>
      <c r="M130" s="1617"/>
    </row>
    <row r="131" spans="1:13" s="59" customFormat="1" x14ac:dyDescent="0.2">
      <c r="A131" s="1069"/>
      <c r="B131" s="827"/>
      <c r="C131" s="827"/>
      <c r="D131" s="827"/>
      <c r="E131" s="649"/>
      <c r="F131" s="1606"/>
      <c r="G131" s="1603"/>
      <c r="H131" s="1608"/>
      <c r="I131" s="1609" t="s">
        <v>668</v>
      </c>
      <c r="J131" s="1604">
        <v>24780</v>
      </c>
      <c r="K131" s="1605">
        <f t="shared" si="6"/>
        <v>4075717.2399999974</v>
      </c>
      <c r="L131" s="651"/>
      <c r="M131" s="1617"/>
    </row>
    <row r="132" spans="1:13" s="59" customFormat="1" x14ac:dyDescent="0.2">
      <c r="A132" s="1069"/>
      <c r="B132" s="827"/>
      <c r="C132" s="827"/>
      <c r="D132" s="827"/>
      <c r="E132" s="649"/>
      <c r="F132" s="1606"/>
      <c r="G132" s="1603"/>
      <c r="H132" s="1608"/>
      <c r="I132" s="1609" t="s">
        <v>709</v>
      </c>
      <c r="J132" s="1604">
        <v>5310</v>
      </c>
      <c r="K132" s="1605">
        <f t="shared" si="6"/>
        <v>4070407.2399999974</v>
      </c>
      <c r="L132" s="651"/>
      <c r="M132" s="1617"/>
    </row>
    <row r="133" spans="1:13" s="59" customFormat="1" x14ac:dyDescent="0.2">
      <c r="A133" s="1069"/>
      <c r="B133" s="827"/>
      <c r="C133" s="827"/>
      <c r="D133" s="827"/>
      <c r="E133" s="649"/>
      <c r="F133" s="1606"/>
      <c r="G133" s="1603"/>
      <c r="H133" s="1608"/>
      <c r="I133" s="1609" t="s">
        <v>669</v>
      </c>
      <c r="J133" s="1604">
        <v>975</v>
      </c>
      <c r="K133" s="1605">
        <f t="shared" si="6"/>
        <v>4069432.2399999974</v>
      </c>
      <c r="L133" s="651"/>
      <c r="M133" s="1617"/>
    </row>
    <row r="134" spans="1:13" s="59" customFormat="1" x14ac:dyDescent="0.2">
      <c r="A134" s="1069"/>
      <c r="B134" s="827"/>
      <c r="C134" s="827"/>
      <c r="D134" s="827"/>
      <c r="E134" s="649"/>
      <c r="F134" s="1606"/>
      <c r="G134" s="1603"/>
      <c r="H134" s="1608"/>
      <c r="I134" s="1609" t="s">
        <v>710</v>
      </c>
      <c r="J134" s="1604">
        <v>1760</v>
      </c>
      <c r="K134" s="1605">
        <f t="shared" si="6"/>
        <v>4067672.2399999974</v>
      </c>
      <c r="L134" s="651"/>
      <c r="M134" s="1617"/>
    </row>
    <row r="135" spans="1:13" s="59" customFormat="1" x14ac:dyDescent="0.2">
      <c r="A135" s="1069"/>
      <c r="B135" s="827"/>
      <c r="C135" s="827"/>
      <c r="D135" s="827"/>
      <c r="E135" s="649"/>
      <c r="F135" s="1606"/>
      <c r="G135" s="1603"/>
      <c r="H135" s="1608"/>
      <c r="I135" s="1609" t="s">
        <v>697</v>
      </c>
      <c r="J135" s="1604">
        <v>980</v>
      </c>
      <c r="K135" s="1605">
        <f t="shared" si="6"/>
        <v>4066692.2399999974</v>
      </c>
      <c r="L135" s="651"/>
      <c r="M135" s="1617"/>
    </row>
    <row r="136" spans="1:13" s="59" customFormat="1" x14ac:dyDescent="0.2">
      <c r="A136" s="1069"/>
      <c r="B136" s="827"/>
      <c r="C136" s="827"/>
      <c r="D136" s="827"/>
      <c r="E136" s="649"/>
      <c r="F136" s="1606"/>
      <c r="G136" s="1603"/>
      <c r="H136" s="1608"/>
      <c r="I136" s="1609" t="s">
        <v>711</v>
      </c>
      <c r="J136" s="1604">
        <v>949</v>
      </c>
      <c r="K136" s="1605">
        <f t="shared" si="6"/>
        <v>4065743.2399999974</v>
      </c>
      <c r="L136" s="651"/>
      <c r="M136" s="1617"/>
    </row>
    <row r="137" spans="1:13" s="59" customFormat="1" x14ac:dyDescent="0.2">
      <c r="A137" s="1069"/>
      <c r="B137" s="827"/>
      <c r="C137" s="827"/>
      <c r="D137" s="827"/>
      <c r="E137" s="649"/>
      <c r="F137" s="1606"/>
      <c r="G137" s="1603"/>
      <c r="H137" s="1608"/>
      <c r="I137" s="1609" t="s">
        <v>671</v>
      </c>
      <c r="J137" s="1604">
        <v>2490.41</v>
      </c>
      <c r="K137" s="1605">
        <f t="shared" si="6"/>
        <v>4063252.8299999973</v>
      </c>
      <c r="L137" s="651"/>
      <c r="M137" s="1617"/>
    </row>
    <row r="138" spans="1:13" s="59" customFormat="1" x14ac:dyDescent="0.2">
      <c r="A138" s="1069"/>
      <c r="B138" s="827"/>
      <c r="C138" s="827"/>
      <c r="D138" s="827"/>
      <c r="E138" s="649"/>
      <c r="F138" s="1606"/>
      <c r="G138" s="1603"/>
      <c r="H138" s="1608"/>
      <c r="I138" s="1609" t="s">
        <v>659</v>
      </c>
      <c r="J138" s="1604">
        <v>4152.74</v>
      </c>
      <c r="K138" s="1605">
        <f t="shared" si="6"/>
        <v>4059100.0899999971</v>
      </c>
      <c r="L138" s="651"/>
      <c r="M138" s="1617"/>
    </row>
    <row r="139" spans="1:13" s="59" customFormat="1" x14ac:dyDescent="0.2">
      <c r="A139" s="1069"/>
      <c r="B139" s="827"/>
      <c r="C139" s="827"/>
      <c r="D139" s="827"/>
      <c r="E139" s="649"/>
      <c r="F139" s="1606"/>
      <c r="G139" s="1603"/>
      <c r="H139" s="1608"/>
      <c r="I139" s="1609" t="s">
        <v>673</v>
      </c>
      <c r="J139" s="1604">
        <v>4869.9799999999996</v>
      </c>
      <c r="K139" s="1605">
        <f t="shared" si="6"/>
        <v>4054230.1099999971</v>
      </c>
      <c r="L139" s="651"/>
      <c r="M139" s="1617"/>
    </row>
    <row r="140" spans="1:13" s="59" customFormat="1" x14ac:dyDescent="0.2">
      <c r="A140" s="1069"/>
      <c r="B140" s="827"/>
      <c r="C140" s="827"/>
      <c r="D140" s="827"/>
      <c r="E140" s="649"/>
      <c r="F140" s="1606"/>
      <c r="G140" s="1603"/>
      <c r="H140" s="1608"/>
      <c r="I140" s="1609" t="s">
        <v>674</v>
      </c>
      <c r="J140" s="1604">
        <v>28472.22</v>
      </c>
      <c r="K140" s="1605">
        <f t="shared" si="6"/>
        <v>4025757.8899999969</v>
      </c>
      <c r="L140" s="651"/>
      <c r="M140" s="1617"/>
    </row>
    <row r="141" spans="1:13" s="59" customFormat="1" x14ac:dyDescent="0.2">
      <c r="A141" s="1069">
        <v>45230</v>
      </c>
      <c r="B141" s="1596">
        <v>45240013454</v>
      </c>
      <c r="C141" s="827" t="s">
        <v>706</v>
      </c>
      <c r="D141" s="827"/>
      <c r="E141" s="649">
        <v>170000</v>
      </c>
      <c r="F141" s="1606"/>
      <c r="G141" s="1603"/>
      <c r="H141" s="1608"/>
      <c r="I141" s="1609"/>
      <c r="J141" s="1604"/>
      <c r="K141" s="1605">
        <f>+K140+E141</f>
        <v>4195757.8899999969</v>
      </c>
      <c r="L141" s="651"/>
      <c r="M141" s="1617"/>
    </row>
    <row r="142" spans="1:13" s="59" customFormat="1" x14ac:dyDescent="0.2">
      <c r="A142" s="1069"/>
      <c r="B142" s="827"/>
      <c r="C142" s="827"/>
      <c r="D142" s="827"/>
      <c r="E142" s="649"/>
      <c r="F142" s="1606">
        <v>40552</v>
      </c>
      <c r="G142" s="1603">
        <v>45230</v>
      </c>
      <c r="H142" s="1608" t="s">
        <v>712</v>
      </c>
      <c r="I142" s="1609" t="s">
        <v>664</v>
      </c>
      <c r="J142" s="1604">
        <v>6372</v>
      </c>
      <c r="K142" s="1605">
        <f>+K141-J142</f>
        <v>4189385.8899999969</v>
      </c>
      <c r="L142" s="651"/>
      <c r="M142" s="1617"/>
    </row>
    <row r="143" spans="1:13" s="59" customFormat="1" x14ac:dyDescent="0.2">
      <c r="A143" s="1069"/>
      <c r="B143" s="827"/>
      <c r="C143" s="827"/>
      <c r="D143" s="827"/>
      <c r="E143" s="649"/>
      <c r="F143" s="1606"/>
      <c r="G143" s="1603"/>
      <c r="H143" s="1608"/>
      <c r="I143" s="1609" t="s">
        <v>701</v>
      </c>
      <c r="J143" s="1604">
        <v>4454.5</v>
      </c>
      <c r="K143" s="1605">
        <f t="shared" ref="K143:K153" si="7">+K142-J143</f>
        <v>4184931.3899999969</v>
      </c>
      <c r="L143" s="651"/>
      <c r="M143" s="1617"/>
    </row>
    <row r="144" spans="1:13" s="59" customFormat="1" x14ac:dyDescent="0.2">
      <c r="A144" s="1069"/>
      <c r="B144" s="827"/>
      <c r="C144" s="827"/>
      <c r="D144" s="827"/>
      <c r="E144" s="649"/>
      <c r="F144" s="1606"/>
      <c r="G144" s="1603"/>
      <c r="H144" s="1608"/>
      <c r="I144" s="1609" t="s">
        <v>666</v>
      </c>
      <c r="J144" s="1604">
        <v>13806</v>
      </c>
      <c r="K144" s="1605">
        <f t="shared" si="7"/>
        <v>4171125.3899999969</v>
      </c>
      <c r="L144" s="651"/>
      <c r="M144" s="1617"/>
    </row>
    <row r="145" spans="1:14" s="59" customFormat="1" x14ac:dyDescent="0.2">
      <c r="A145" s="1069"/>
      <c r="B145" s="827"/>
      <c r="C145" s="827"/>
      <c r="D145" s="827"/>
      <c r="E145" s="649"/>
      <c r="F145" s="1606"/>
      <c r="G145" s="1603"/>
      <c r="H145" s="1608"/>
      <c r="I145" s="1609" t="s">
        <v>667</v>
      </c>
      <c r="J145" s="1604">
        <v>33396.589999999997</v>
      </c>
      <c r="K145" s="1605">
        <f t="shared" si="7"/>
        <v>4137728.799999997</v>
      </c>
      <c r="L145" s="651"/>
      <c r="M145" s="1617"/>
    </row>
    <row r="146" spans="1:14" s="59" customFormat="1" x14ac:dyDescent="0.2">
      <c r="A146" s="1069"/>
      <c r="B146" s="827"/>
      <c r="C146" s="827"/>
      <c r="D146" s="827"/>
      <c r="E146" s="649"/>
      <c r="F146" s="1606"/>
      <c r="G146" s="1603"/>
      <c r="H146" s="1608"/>
      <c r="I146" s="1609" t="s">
        <v>668</v>
      </c>
      <c r="J146" s="1604">
        <v>21240</v>
      </c>
      <c r="K146" s="1605">
        <f t="shared" si="7"/>
        <v>4116488.799999997</v>
      </c>
      <c r="L146" s="651"/>
      <c r="M146" s="1617"/>
    </row>
    <row r="147" spans="1:14" s="59" customFormat="1" x14ac:dyDescent="0.2">
      <c r="A147" s="1069"/>
      <c r="B147" s="827"/>
      <c r="C147" s="827"/>
      <c r="D147" s="827"/>
      <c r="E147" s="649"/>
      <c r="F147" s="1606"/>
      <c r="G147" s="1603"/>
      <c r="H147" s="1608"/>
      <c r="I147" s="1609" t="s">
        <v>669</v>
      </c>
      <c r="J147" s="1604">
        <v>1950</v>
      </c>
      <c r="K147" s="1605">
        <f t="shared" si="7"/>
        <v>4114538.799999997</v>
      </c>
      <c r="L147" s="651"/>
      <c r="M147" s="1617"/>
    </row>
    <row r="148" spans="1:14" s="59" customFormat="1" x14ac:dyDescent="0.2">
      <c r="A148" s="1069"/>
      <c r="B148" s="827"/>
      <c r="C148" s="827"/>
      <c r="D148" s="827"/>
      <c r="E148" s="649"/>
      <c r="F148" s="1606"/>
      <c r="G148" s="1603"/>
      <c r="H148" s="1608"/>
      <c r="I148" s="1609" t="s">
        <v>713</v>
      </c>
      <c r="J148" s="1604">
        <v>1460</v>
      </c>
      <c r="K148" s="1605">
        <f t="shared" si="7"/>
        <v>4113078.799999997</v>
      </c>
      <c r="L148" s="651"/>
      <c r="M148" s="1617"/>
    </row>
    <row r="149" spans="1:14" s="59" customFormat="1" x14ac:dyDescent="0.2">
      <c r="A149" s="1069"/>
      <c r="B149" s="827"/>
      <c r="C149" s="827"/>
      <c r="D149" s="827"/>
      <c r="E149" s="649"/>
      <c r="F149" s="1606"/>
      <c r="G149" s="1603"/>
      <c r="H149" s="1608"/>
      <c r="I149" s="1609" t="s">
        <v>671</v>
      </c>
      <c r="J149" s="1604">
        <v>2266.16</v>
      </c>
      <c r="K149" s="1605">
        <f t="shared" si="7"/>
        <v>4110812.6399999969</v>
      </c>
      <c r="L149" s="651"/>
      <c r="M149" s="1617"/>
    </row>
    <row r="150" spans="1:14" s="59" customFormat="1" x14ac:dyDescent="0.2">
      <c r="A150" s="1069"/>
      <c r="B150" s="827"/>
      <c r="C150" s="827"/>
      <c r="D150" s="827"/>
      <c r="E150" s="649"/>
      <c r="F150" s="1606"/>
      <c r="G150" s="1603"/>
      <c r="H150" s="1608"/>
      <c r="I150" s="1609" t="s">
        <v>672</v>
      </c>
      <c r="J150" s="1604">
        <v>9823.8799999999992</v>
      </c>
      <c r="K150" s="1605">
        <f t="shared" si="7"/>
        <v>4100988.759999997</v>
      </c>
      <c r="L150" s="651"/>
      <c r="M150" s="1617"/>
    </row>
    <row r="151" spans="1:14" s="59" customFormat="1" x14ac:dyDescent="0.2">
      <c r="A151" s="1069"/>
      <c r="B151" s="827"/>
      <c r="C151" s="827"/>
      <c r="D151" s="827"/>
      <c r="E151" s="649"/>
      <c r="F151" s="1606"/>
      <c r="G151" s="1603"/>
      <c r="H151" s="1608"/>
      <c r="I151" s="1609" t="s">
        <v>686</v>
      </c>
      <c r="J151" s="1604">
        <v>2980</v>
      </c>
      <c r="K151" s="1605">
        <f t="shared" si="7"/>
        <v>4098008.759999997</v>
      </c>
      <c r="L151" s="651"/>
      <c r="M151" s="1617"/>
    </row>
    <row r="152" spans="1:14" s="59" customFormat="1" x14ac:dyDescent="0.2">
      <c r="A152" s="1069"/>
      <c r="B152" s="827"/>
      <c r="C152" s="827"/>
      <c r="D152" s="827"/>
      <c r="E152" s="649"/>
      <c r="F152" s="1606"/>
      <c r="G152" s="1603"/>
      <c r="H152" s="1608"/>
      <c r="I152" s="1609" t="s">
        <v>673</v>
      </c>
      <c r="J152" s="1604">
        <v>708</v>
      </c>
      <c r="K152" s="1605">
        <f t="shared" si="7"/>
        <v>4097300.759999997</v>
      </c>
      <c r="L152" s="651"/>
      <c r="M152" s="1617"/>
    </row>
    <row r="153" spans="1:14" s="59" customFormat="1" x14ac:dyDescent="0.2">
      <c r="A153" s="1069"/>
      <c r="B153" s="827"/>
      <c r="C153" s="827"/>
      <c r="D153" s="827"/>
      <c r="E153" s="649"/>
      <c r="F153" s="1606"/>
      <c r="G153" s="1603"/>
      <c r="H153" s="1608"/>
      <c r="I153" s="1609" t="s">
        <v>674</v>
      </c>
      <c r="J153" s="1604">
        <v>32322.44</v>
      </c>
      <c r="K153" s="1605">
        <f t="shared" si="7"/>
        <v>4064978.319999997</v>
      </c>
      <c r="L153" s="651"/>
      <c r="M153" s="1617"/>
    </row>
    <row r="154" spans="1:14" s="59" customFormat="1" x14ac:dyDescent="0.2">
      <c r="A154" s="1069"/>
      <c r="B154" s="827"/>
      <c r="C154" s="827"/>
      <c r="D154" s="827"/>
      <c r="E154" s="649"/>
      <c r="F154" s="1606">
        <v>32510123297</v>
      </c>
      <c r="G154" s="1603">
        <v>45231</v>
      </c>
      <c r="H154" s="1608" t="s">
        <v>714</v>
      </c>
      <c r="I154" s="1609"/>
      <c r="J154" s="1604">
        <v>514.75</v>
      </c>
      <c r="K154" s="1605">
        <f>+K153-J154</f>
        <v>4064463.569999997</v>
      </c>
      <c r="L154" s="651"/>
      <c r="M154" s="1617"/>
    </row>
    <row r="155" spans="1:14" s="59" customFormat="1" x14ac:dyDescent="0.2">
      <c r="A155" s="1069"/>
      <c r="B155" s="827"/>
      <c r="C155" s="827"/>
      <c r="D155" s="827"/>
      <c r="E155" s="649"/>
      <c r="F155" s="1606">
        <v>40553</v>
      </c>
      <c r="G155" s="1603">
        <v>45244</v>
      </c>
      <c r="H155" s="1608" t="s">
        <v>652</v>
      </c>
      <c r="I155" s="1609"/>
      <c r="J155" s="1604"/>
      <c r="K155" s="1605">
        <f>+K154</f>
        <v>4064463.569999997</v>
      </c>
      <c r="L155" s="651"/>
      <c r="M155" s="1617"/>
      <c r="N155" s="1608"/>
    </row>
    <row r="156" spans="1:14" s="59" customFormat="1" x14ac:dyDescent="0.2">
      <c r="A156" s="1069"/>
      <c r="B156" s="827"/>
      <c r="C156" s="827"/>
      <c r="D156" s="827"/>
      <c r="E156" s="649"/>
      <c r="F156" s="1606">
        <v>40554</v>
      </c>
      <c r="G156" s="1603">
        <v>45244</v>
      </c>
      <c r="H156" s="1608" t="s">
        <v>699</v>
      </c>
      <c r="I156" s="1609" t="s">
        <v>660</v>
      </c>
      <c r="J156" s="1604">
        <v>804406.8</v>
      </c>
      <c r="K156" s="1605">
        <f>+K155-J156</f>
        <v>3260056.7699999968</v>
      </c>
      <c r="L156" s="651"/>
      <c r="M156" s="1617"/>
    </row>
    <row r="157" spans="1:14" s="59" customFormat="1" x14ac:dyDescent="0.2">
      <c r="A157" s="1069"/>
      <c r="B157" s="827"/>
      <c r="C157" s="827"/>
      <c r="D157" s="827"/>
      <c r="E157" s="649"/>
      <c r="F157" s="1606">
        <v>32807045371</v>
      </c>
      <c r="G157" s="1603">
        <v>45244</v>
      </c>
      <c r="H157" s="1608" t="s">
        <v>714</v>
      </c>
      <c r="I157" s="1609"/>
      <c r="J157" s="1604">
        <v>1448.65</v>
      </c>
      <c r="K157" s="1605">
        <f t="shared" ref="K157:K167" si="8">+K156-J157</f>
        <v>3258608.1199999969</v>
      </c>
      <c r="L157" s="651"/>
      <c r="M157" s="1617"/>
    </row>
    <row r="158" spans="1:14" s="59" customFormat="1" x14ac:dyDescent="0.2">
      <c r="A158" s="1069"/>
      <c r="B158" s="827"/>
      <c r="C158" s="827"/>
      <c r="D158" s="827"/>
      <c r="E158" s="649"/>
      <c r="F158" s="1606">
        <v>40555</v>
      </c>
      <c r="G158" s="1603">
        <v>45260</v>
      </c>
      <c r="H158" s="1608" t="s">
        <v>715</v>
      </c>
      <c r="I158" s="1609" t="s">
        <v>685</v>
      </c>
      <c r="J158" s="1604">
        <v>240</v>
      </c>
      <c r="K158" s="1605">
        <f t="shared" si="8"/>
        <v>3258368.1199999969</v>
      </c>
      <c r="L158" s="651"/>
      <c r="M158" s="1617"/>
    </row>
    <row r="159" spans="1:14" s="59" customFormat="1" x14ac:dyDescent="0.2">
      <c r="A159" s="1069"/>
      <c r="B159" s="827"/>
      <c r="C159" s="827"/>
      <c r="D159" s="827"/>
      <c r="E159" s="649"/>
      <c r="F159" s="1606"/>
      <c r="G159" s="1603"/>
      <c r="H159" s="1608"/>
      <c r="I159" s="1609" t="s">
        <v>716</v>
      </c>
      <c r="J159" s="1604">
        <v>500</v>
      </c>
      <c r="K159" s="1605">
        <f t="shared" si="8"/>
        <v>3257868.1199999969</v>
      </c>
      <c r="L159" s="651"/>
      <c r="M159" s="1617"/>
    </row>
    <row r="160" spans="1:14" s="59" customFormat="1" x14ac:dyDescent="0.2">
      <c r="A160" s="1069"/>
      <c r="B160" s="827"/>
      <c r="C160" s="827"/>
      <c r="D160" s="827"/>
      <c r="E160" s="649"/>
      <c r="F160" s="1606"/>
      <c r="G160" s="1603"/>
      <c r="H160" s="1608"/>
      <c r="I160" s="1609" t="s">
        <v>667</v>
      </c>
      <c r="J160" s="1604">
        <v>50174.19</v>
      </c>
      <c r="K160" s="1605">
        <f t="shared" si="8"/>
        <v>3207693.9299999969</v>
      </c>
      <c r="L160" s="651"/>
      <c r="M160" s="1617"/>
    </row>
    <row r="161" spans="1:13" s="59" customFormat="1" x14ac:dyDescent="0.2">
      <c r="A161" s="1069"/>
      <c r="B161" s="827"/>
      <c r="C161" s="827"/>
      <c r="D161" s="827"/>
      <c r="E161" s="649"/>
      <c r="F161" s="1606"/>
      <c r="G161" s="1603"/>
      <c r="H161" s="1608"/>
      <c r="I161" s="1609" t="s">
        <v>668</v>
      </c>
      <c r="J161" s="1604">
        <v>36176</v>
      </c>
      <c r="K161" s="1605">
        <f t="shared" si="8"/>
        <v>3171517.9299999969</v>
      </c>
      <c r="L161" s="651"/>
      <c r="M161" s="1617"/>
    </row>
    <row r="162" spans="1:13" s="59" customFormat="1" x14ac:dyDescent="0.2">
      <c r="A162" s="1069"/>
      <c r="B162" s="827"/>
      <c r="C162" s="827"/>
      <c r="D162" s="827"/>
      <c r="E162" s="649"/>
      <c r="F162" s="1606"/>
      <c r="G162" s="1603"/>
      <c r="H162" s="1608"/>
      <c r="I162" s="1609" t="s">
        <v>713</v>
      </c>
      <c r="J162" s="1604">
        <v>480</v>
      </c>
      <c r="K162" s="1605">
        <f t="shared" si="8"/>
        <v>3171037.9299999969</v>
      </c>
      <c r="L162" s="651"/>
      <c r="M162" s="1617"/>
    </row>
    <row r="163" spans="1:13" s="59" customFormat="1" x14ac:dyDescent="0.2">
      <c r="A163" s="1069"/>
      <c r="B163" s="827"/>
      <c r="C163" s="827"/>
      <c r="D163" s="827"/>
      <c r="E163" s="649"/>
      <c r="F163" s="1606"/>
      <c r="G163" s="1603"/>
      <c r="H163" s="1608"/>
      <c r="I163" s="1609" t="s">
        <v>671</v>
      </c>
      <c r="J163" s="1604">
        <v>4000</v>
      </c>
      <c r="K163" s="1605">
        <f t="shared" si="8"/>
        <v>3167037.9299999969</v>
      </c>
      <c r="L163" s="651"/>
      <c r="M163" s="1617"/>
    </row>
    <row r="164" spans="1:13" s="59" customFormat="1" x14ac:dyDescent="0.2">
      <c r="A164" s="1069"/>
      <c r="B164" s="827"/>
      <c r="C164" s="827"/>
      <c r="D164" s="827"/>
      <c r="E164" s="649"/>
      <c r="F164" s="1606"/>
      <c r="G164" s="1603"/>
      <c r="H164" s="1608"/>
      <c r="I164" s="1609" t="s">
        <v>672</v>
      </c>
      <c r="J164" s="1604">
        <v>2899.26</v>
      </c>
      <c r="K164" s="1605">
        <f t="shared" si="8"/>
        <v>3164138.6699999971</v>
      </c>
      <c r="L164" s="651"/>
      <c r="M164" s="1617"/>
    </row>
    <row r="165" spans="1:13" s="59" customFormat="1" x14ac:dyDescent="0.2">
      <c r="A165" s="1069"/>
      <c r="B165" s="827"/>
      <c r="C165" s="827"/>
      <c r="D165" s="827"/>
      <c r="E165" s="649"/>
      <c r="F165" s="1606"/>
      <c r="G165" s="1603"/>
      <c r="H165" s="1608"/>
      <c r="I165" s="1609" t="s">
        <v>686</v>
      </c>
      <c r="J165" s="1604">
        <v>1229.5999999999999</v>
      </c>
      <c r="K165" s="1605">
        <f t="shared" si="8"/>
        <v>3162909.069999997</v>
      </c>
      <c r="L165" s="651"/>
      <c r="M165" s="1617"/>
    </row>
    <row r="166" spans="1:13" s="59" customFormat="1" x14ac:dyDescent="0.2">
      <c r="A166" s="1069"/>
      <c r="B166" s="827"/>
      <c r="C166" s="827"/>
      <c r="D166" s="827"/>
      <c r="E166" s="649"/>
      <c r="F166" s="1606"/>
      <c r="G166" s="1603"/>
      <c r="H166" s="1608"/>
      <c r="I166" s="1609" t="s">
        <v>659</v>
      </c>
      <c r="J166" s="1604">
        <v>6383.51</v>
      </c>
      <c r="K166" s="1605">
        <f t="shared" si="8"/>
        <v>3156525.5599999973</v>
      </c>
      <c r="L166" s="651"/>
      <c r="M166" s="1617"/>
    </row>
    <row r="167" spans="1:13" s="59" customFormat="1" x14ac:dyDescent="0.2">
      <c r="A167" s="1069"/>
      <c r="B167" s="827"/>
      <c r="C167" s="827"/>
      <c r="D167" s="827"/>
      <c r="E167" s="649"/>
      <c r="F167" s="1606"/>
      <c r="G167" s="1603"/>
      <c r="H167" s="1608"/>
      <c r="I167" s="1609" t="s">
        <v>674</v>
      </c>
      <c r="J167" s="1604">
        <v>34626</v>
      </c>
      <c r="K167" s="1605">
        <f t="shared" si="8"/>
        <v>3121899.5599999973</v>
      </c>
      <c r="L167" s="651"/>
      <c r="M167" s="1617"/>
    </row>
    <row r="168" spans="1:13" s="59" customFormat="1" x14ac:dyDescent="0.2">
      <c r="A168" s="1069">
        <v>45261</v>
      </c>
      <c r="B168" s="1596">
        <v>4524013536</v>
      </c>
      <c r="C168" s="827" t="s">
        <v>658</v>
      </c>
      <c r="D168" s="827"/>
      <c r="E168" s="649">
        <v>170000</v>
      </c>
      <c r="F168" s="1606"/>
      <c r="G168" s="1603"/>
      <c r="H168" s="1608"/>
      <c r="I168" s="1609"/>
      <c r="J168" s="1604"/>
      <c r="K168" s="1605">
        <f>+K167+E168</f>
        <v>3291899.5599999973</v>
      </c>
      <c r="L168" s="651"/>
      <c r="M168" s="1617"/>
    </row>
    <row r="169" spans="1:13" s="59" customFormat="1" x14ac:dyDescent="0.2">
      <c r="A169" s="1069">
        <v>45266</v>
      </c>
      <c r="B169" s="1596">
        <v>4524000003</v>
      </c>
      <c r="C169" s="827" t="s">
        <v>717</v>
      </c>
      <c r="D169" s="827"/>
      <c r="E169" s="649">
        <v>5920000</v>
      </c>
      <c r="F169" s="1606"/>
      <c r="G169" s="1603"/>
      <c r="H169" s="1608"/>
      <c r="I169" s="1609"/>
      <c r="J169" s="1604"/>
      <c r="K169" s="1605">
        <f>+K168+E169</f>
        <v>9211899.5599999968</v>
      </c>
      <c r="L169" s="651"/>
      <c r="M169" s="1617"/>
    </row>
    <row r="170" spans="1:13" s="59" customFormat="1" x14ac:dyDescent="0.2">
      <c r="A170" s="1069"/>
      <c r="B170" s="827"/>
      <c r="C170" s="827"/>
      <c r="D170" s="827"/>
      <c r="E170" s="649"/>
      <c r="F170" s="1606">
        <v>40556</v>
      </c>
      <c r="G170" s="1603">
        <v>45274</v>
      </c>
      <c r="H170" s="1608" t="s">
        <v>718</v>
      </c>
      <c r="I170" s="1609" t="s">
        <v>684</v>
      </c>
      <c r="J170" s="1604">
        <v>35593.199999999997</v>
      </c>
      <c r="K170" s="1605">
        <f>+K169-J170</f>
        <v>9176306.3599999975</v>
      </c>
      <c r="L170" s="651"/>
      <c r="M170" s="1617"/>
    </row>
    <row r="171" spans="1:13" s="59" customFormat="1" x14ac:dyDescent="0.2">
      <c r="A171" s="1069"/>
      <c r="B171" s="827"/>
      <c r="C171" s="827"/>
      <c r="D171" s="827"/>
      <c r="E171" s="649"/>
      <c r="F171" s="1606">
        <v>40557</v>
      </c>
      <c r="G171" s="1603">
        <v>45279</v>
      </c>
      <c r="H171" s="1608" t="s">
        <v>699</v>
      </c>
      <c r="I171" s="1609" t="s">
        <v>660</v>
      </c>
      <c r="J171" s="1604">
        <v>201101.7</v>
      </c>
      <c r="K171" s="1605">
        <f t="shared" ref="K171:K172" si="9">+K170-J171</f>
        <v>8975204.6599999983</v>
      </c>
      <c r="L171" s="651"/>
      <c r="M171" s="1617"/>
    </row>
    <row r="172" spans="1:13" s="59" customFormat="1" x14ac:dyDescent="0.2">
      <c r="A172" s="1069"/>
      <c r="B172" s="827"/>
      <c r="C172" s="827"/>
      <c r="D172" s="827"/>
      <c r="E172" s="649"/>
      <c r="F172" s="1606">
        <v>40558</v>
      </c>
      <c r="G172" s="1603">
        <v>45288</v>
      </c>
      <c r="H172" s="1608" t="s">
        <v>652</v>
      </c>
      <c r="I172" s="1609"/>
      <c r="J172" s="1604"/>
      <c r="K172" s="1605">
        <f t="shared" si="9"/>
        <v>8975204.6599999983</v>
      </c>
      <c r="L172" s="651"/>
      <c r="M172" s="1617"/>
    </row>
    <row r="173" spans="1:13" s="59" customFormat="1" x14ac:dyDescent="0.2">
      <c r="A173" s="1069"/>
      <c r="B173" s="827"/>
      <c r="C173" s="827"/>
      <c r="D173" s="827"/>
      <c r="E173" s="649"/>
      <c r="F173" s="1606">
        <v>40559</v>
      </c>
      <c r="G173" s="1603">
        <v>45289</v>
      </c>
      <c r="H173" s="1608" t="s">
        <v>715</v>
      </c>
      <c r="I173" s="1609" t="s">
        <v>664</v>
      </c>
      <c r="J173" s="1604">
        <v>4484</v>
      </c>
      <c r="K173" s="1605">
        <f>+K172-J173</f>
        <v>8970720.6599999983</v>
      </c>
      <c r="L173" s="651"/>
      <c r="M173" s="1617"/>
    </row>
    <row r="174" spans="1:13" s="59" customFormat="1" x14ac:dyDescent="0.2">
      <c r="A174" s="1069"/>
      <c r="B174" s="827"/>
      <c r="C174" s="827"/>
      <c r="D174" s="827"/>
      <c r="E174" s="649"/>
      <c r="F174" s="1606"/>
      <c r="G174" s="1603">
        <v>45289</v>
      </c>
      <c r="H174" s="1608" t="s">
        <v>714</v>
      </c>
      <c r="I174" s="1609"/>
      <c r="J174" s="1604">
        <v>2764.82</v>
      </c>
      <c r="K174" s="1605">
        <f>+K173-J174</f>
        <v>8967955.839999998</v>
      </c>
      <c r="L174" s="651"/>
      <c r="M174" s="1617"/>
    </row>
    <row r="175" spans="1:13" s="59" customFormat="1" x14ac:dyDescent="0.2">
      <c r="A175" s="1069"/>
      <c r="B175" s="827"/>
      <c r="C175" s="827"/>
      <c r="D175" s="827"/>
      <c r="E175" s="649"/>
      <c r="F175" s="1606"/>
      <c r="G175" s="1603"/>
      <c r="H175" s="1608"/>
      <c r="I175" s="1609" t="s">
        <v>701</v>
      </c>
      <c r="J175" s="1604">
        <v>3658</v>
      </c>
      <c r="K175" s="1605">
        <f>+K174-J175</f>
        <v>8964297.839999998</v>
      </c>
      <c r="L175" s="651"/>
      <c r="M175" s="1617"/>
    </row>
    <row r="176" spans="1:13" s="59" customFormat="1" x14ac:dyDescent="0.2">
      <c r="A176" s="1069"/>
      <c r="B176" s="827"/>
      <c r="C176" s="827"/>
      <c r="D176" s="827"/>
      <c r="E176" s="649"/>
      <c r="F176" s="1606"/>
      <c r="G176" s="1603"/>
      <c r="H176" s="1608"/>
      <c r="I176" s="1609" t="s">
        <v>666</v>
      </c>
      <c r="J176" s="1604">
        <v>1770</v>
      </c>
      <c r="K176" s="1605">
        <f t="shared" ref="K176:K187" si="10">+K175-J176</f>
        <v>8962527.839999998</v>
      </c>
      <c r="L176" s="651"/>
      <c r="M176" s="1617"/>
    </row>
    <row r="177" spans="1:14" s="59" customFormat="1" x14ac:dyDescent="0.2">
      <c r="A177" s="1069"/>
      <c r="B177" s="827"/>
      <c r="C177" s="827"/>
      <c r="D177" s="827"/>
      <c r="E177" s="649"/>
      <c r="F177" s="1606"/>
      <c r="G177" s="1603"/>
      <c r="H177" s="1608"/>
      <c r="I177" s="1609" t="s">
        <v>667</v>
      </c>
      <c r="J177" s="1604">
        <v>29621.759999999998</v>
      </c>
      <c r="K177" s="1605">
        <f t="shared" si="10"/>
        <v>8932906.0799999982</v>
      </c>
      <c r="L177" s="651"/>
      <c r="M177" s="1617"/>
    </row>
    <row r="178" spans="1:14" s="59" customFormat="1" x14ac:dyDescent="0.2">
      <c r="A178" s="1069"/>
      <c r="B178" s="827"/>
      <c r="C178" s="827"/>
      <c r="D178" s="827"/>
      <c r="E178" s="649"/>
      <c r="F178" s="1606"/>
      <c r="G178" s="1603"/>
      <c r="H178" s="1608"/>
      <c r="I178" s="1609" t="s">
        <v>668</v>
      </c>
      <c r="J178" s="1604">
        <v>8260</v>
      </c>
      <c r="K178" s="1605">
        <f t="shared" si="10"/>
        <v>8924646.0799999982</v>
      </c>
      <c r="L178" s="651"/>
      <c r="M178" s="1617"/>
    </row>
    <row r="179" spans="1:14" s="59" customFormat="1" x14ac:dyDescent="0.2">
      <c r="A179" s="1069"/>
      <c r="B179" s="827"/>
      <c r="C179" s="827"/>
      <c r="D179" s="827"/>
      <c r="E179" s="649"/>
      <c r="F179" s="1606"/>
      <c r="G179" s="1603"/>
      <c r="H179" s="1608"/>
      <c r="I179" s="1609" t="s">
        <v>719</v>
      </c>
      <c r="J179" s="1604">
        <v>2600</v>
      </c>
      <c r="K179" s="1605">
        <f t="shared" si="10"/>
        <v>8922046.0799999982</v>
      </c>
      <c r="L179" s="651"/>
      <c r="M179" s="1617"/>
    </row>
    <row r="180" spans="1:14" s="59" customFormat="1" x14ac:dyDescent="0.2">
      <c r="A180" s="1069"/>
      <c r="B180" s="827"/>
      <c r="C180" s="827"/>
      <c r="D180" s="827"/>
      <c r="E180" s="649"/>
      <c r="F180" s="1606"/>
      <c r="G180" s="1603"/>
      <c r="H180" s="1608"/>
      <c r="I180" s="1609" t="s">
        <v>710</v>
      </c>
      <c r="J180" s="1604">
        <v>5476.51</v>
      </c>
      <c r="K180" s="1605">
        <f t="shared" si="10"/>
        <v>8916569.5699999984</v>
      </c>
      <c r="L180" s="651"/>
      <c r="M180" s="1617"/>
    </row>
    <row r="181" spans="1:14" s="59" customFormat="1" x14ac:dyDescent="0.2">
      <c r="A181" s="1069"/>
      <c r="B181" s="827"/>
      <c r="C181" s="827"/>
      <c r="D181" s="827"/>
      <c r="E181" s="649"/>
      <c r="F181" s="1606"/>
      <c r="G181" s="1603"/>
      <c r="H181" s="1608"/>
      <c r="I181" s="1609" t="s">
        <v>720</v>
      </c>
      <c r="J181" s="1604">
        <v>5060</v>
      </c>
      <c r="K181" s="1605">
        <f t="shared" si="10"/>
        <v>8911509.5699999984</v>
      </c>
      <c r="L181" s="651"/>
      <c r="M181" s="1617"/>
    </row>
    <row r="182" spans="1:14" s="59" customFormat="1" x14ac:dyDescent="0.2">
      <c r="A182" s="1069"/>
      <c r="B182" s="827"/>
      <c r="C182" s="827"/>
      <c r="D182" s="827"/>
      <c r="E182" s="649"/>
      <c r="F182" s="1606"/>
      <c r="G182" s="1603"/>
      <c r="H182" s="1608"/>
      <c r="I182" s="1609" t="s">
        <v>671</v>
      </c>
      <c r="J182" s="1604">
        <v>1250</v>
      </c>
      <c r="K182" s="1605">
        <f t="shared" si="10"/>
        <v>8910259.5699999984</v>
      </c>
      <c r="L182" s="651"/>
      <c r="M182" s="1617"/>
    </row>
    <row r="183" spans="1:14" s="59" customFormat="1" x14ac:dyDescent="0.2">
      <c r="A183" s="1069"/>
      <c r="B183" s="827"/>
      <c r="C183" s="827"/>
      <c r="D183" s="827"/>
      <c r="E183" s="649"/>
      <c r="F183" s="1606"/>
      <c r="G183" s="1603"/>
      <c r="H183" s="1608"/>
      <c r="I183" s="1609" t="s">
        <v>721</v>
      </c>
      <c r="J183" s="1604">
        <v>1148</v>
      </c>
      <c r="K183" s="1605">
        <f t="shared" si="10"/>
        <v>8909111.5699999984</v>
      </c>
      <c r="L183" s="651"/>
      <c r="M183" s="1617"/>
    </row>
    <row r="184" spans="1:14" s="59" customFormat="1" x14ac:dyDescent="0.2">
      <c r="A184" s="1069"/>
      <c r="B184" s="827"/>
      <c r="C184" s="827"/>
      <c r="D184" s="827"/>
      <c r="E184" s="649"/>
      <c r="F184" s="1606"/>
      <c r="G184" s="1603"/>
      <c r="H184" s="1608"/>
      <c r="I184" s="1609" t="s">
        <v>672</v>
      </c>
      <c r="J184" s="1604">
        <v>9225.98</v>
      </c>
      <c r="K184" s="1605">
        <f t="shared" si="10"/>
        <v>8899885.589999998</v>
      </c>
      <c r="L184" s="651"/>
      <c r="M184" s="1617"/>
    </row>
    <row r="185" spans="1:14" s="59" customFormat="1" x14ac:dyDescent="0.2">
      <c r="A185" s="1069"/>
      <c r="B185" s="827"/>
      <c r="C185" s="827"/>
      <c r="D185" s="827"/>
      <c r="E185" s="649"/>
      <c r="F185" s="1606"/>
      <c r="G185" s="1603"/>
      <c r="H185" s="1608"/>
      <c r="I185" s="1609" t="s">
        <v>659</v>
      </c>
      <c r="J185" s="1604">
        <v>6700.93</v>
      </c>
      <c r="K185" s="1605">
        <f t="shared" si="10"/>
        <v>8893184.6599999983</v>
      </c>
      <c r="L185" s="651"/>
      <c r="M185" s="1617"/>
    </row>
    <row r="186" spans="1:14" s="59" customFormat="1" x14ac:dyDescent="0.2">
      <c r="A186" s="1069"/>
      <c r="B186" s="827"/>
      <c r="C186" s="827"/>
      <c r="D186" s="827"/>
      <c r="E186" s="649"/>
      <c r="F186" s="1606"/>
      <c r="G186" s="1603"/>
      <c r="H186" s="1608"/>
      <c r="I186" s="1609" t="s">
        <v>673</v>
      </c>
      <c r="J186" s="1604">
        <v>10030</v>
      </c>
      <c r="K186" s="1605">
        <f t="shared" si="10"/>
        <v>8883154.6599999983</v>
      </c>
      <c r="L186" s="651"/>
      <c r="M186" s="1617"/>
    </row>
    <row r="187" spans="1:14" s="59" customFormat="1" x14ac:dyDescent="0.2">
      <c r="A187" s="1069"/>
      <c r="B187" s="827"/>
      <c r="C187" s="827"/>
      <c r="D187" s="827"/>
      <c r="E187" s="649"/>
      <c r="F187" s="1606"/>
      <c r="G187" s="1603"/>
      <c r="H187" s="1608"/>
      <c r="I187" s="1609" t="s">
        <v>674</v>
      </c>
      <c r="J187" s="1604">
        <v>45675.62</v>
      </c>
      <c r="K187" s="1605">
        <f t="shared" si="10"/>
        <v>8837479.0399999991</v>
      </c>
      <c r="L187" s="651"/>
      <c r="M187" s="1617"/>
      <c r="N187" s="1619"/>
    </row>
    <row r="188" spans="1:14" s="59" customFormat="1" x14ac:dyDescent="0.2">
      <c r="A188" s="1069"/>
      <c r="B188" s="827"/>
      <c r="C188" s="827"/>
      <c r="D188" s="827"/>
      <c r="E188" s="649"/>
      <c r="F188" s="1606"/>
      <c r="G188" s="1603"/>
      <c r="H188" s="1608" t="s">
        <v>722</v>
      </c>
      <c r="I188" s="1609"/>
      <c r="J188" s="1604">
        <v>13799.16</v>
      </c>
      <c r="K188" s="1605">
        <f>+K187-J188</f>
        <v>8823679.879999999</v>
      </c>
      <c r="L188" s="651"/>
    </row>
    <row r="189" spans="1:14" s="31" customFormat="1" ht="15" x14ac:dyDescent="0.25">
      <c r="A189" s="1620" t="s">
        <v>31</v>
      </c>
      <c r="B189" s="1621"/>
      <c r="C189" s="1622"/>
      <c r="D189" s="1623"/>
      <c r="E189" s="1624">
        <f>SUM(E18:E188)</f>
        <v>15461300</v>
      </c>
      <c r="F189" s="1623"/>
      <c r="G189" s="1623"/>
      <c r="H189" s="1623"/>
      <c r="I189" s="1623"/>
      <c r="J189" s="1643">
        <f>SUM(J20:J188)</f>
        <v>7691717.2700000023</v>
      </c>
      <c r="K189" s="971">
        <f>+K188</f>
        <v>8823679.879999999</v>
      </c>
      <c r="L189" s="1625"/>
      <c r="M189" s="1626"/>
      <c r="N189" s="1627"/>
    </row>
    <row r="190" spans="1:14" x14ac:dyDescent="0.2">
      <c r="A190" s="292"/>
      <c r="B190" s="292"/>
      <c r="C190" s="292"/>
      <c r="D190" s="292"/>
      <c r="E190" s="292"/>
      <c r="F190" s="292"/>
      <c r="G190" s="292"/>
      <c r="H190" s="292"/>
      <c r="I190" s="292"/>
      <c r="J190" s="291"/>
      <c r="K190" s="1628" t="s">
        <v>66</v>
      </c>
      <c r="L190" s="291"/>
    </row>
    <row r="191" spans="1:14" x14ac:dyDescent="0.2">
      <c r="A191" s="292"/>
      <c r="B191" s="292"/>
      <c r="C191" s="292"/>
      <c r="D191" s="292"/>
      <c r="E191" s="292"/>
      <c r="F191" s="292"/>
      <c r="G191" s="292"/>
      <c r="H191" s="292"/>
      <c r="I191" s="292"/>
      <c r="J191" s="291"/>
      <c r="K191" s="650"/>
      <c r="L191" s="291"/>
      <c r="M191" s="1629"/>
      <c r="N191" s="1629"/>
    </row>
    <row r="192" spans="1:14" s="151" customFormat="1" ht="15.75" x14ac:dyDescent="0.25">
      <c r="A192" s="24"/>
      <c r="B192" s="2688" t="s">
        <v>723</v>
      </c>
      <c r="C192" s="2688"/>
      <c r="D192" s="478"/>
      <c r="E192" s="962"/>
      <c r="F192" s="2692" t="s">
        <v>724</v>
      </c>
      <c r="G192" s="2692"/>
      <c r="H192" s="963"/>
      <c r="I192" s="2466" t="s">
        <v>501</v>
      </c>
      <c r="J192" s="2693"/>
      <c r="K192" s="1630"/>
      <c r="L192" s="221"/>
      <c r="M192" s="1631"/>
      <c r="N192" s="1632"/>
    </row>
    <row r="193" spans="1:18" s="2" customFormat="1" ht="15.75" x14ac:dyDescent="0.25">
      <c r="A193" s="24"/>
      <c r="B193" s="2694" t="str">
        <f>'[1]Datos Generales'!C16</f>
        <v>Preparado por</v>
      </c>
      <c r="C193" s="2694"/>
      <c r="D193" s="152"/>
      <c r="E193" s="1547"/>
      <c r="F193" s="2694" t="str">
        <f>'[1]Datos Generales'!D16</f>
        <v>Revisado por</v>
      </c>
      <c r="G193" s="2694"/>
      <c r="H193" s="563"/>
      <c r="I193" s="2694" t="str">
        <f>'[1]Datos Generales'!E16</f>
        <v>Autorizado por</v>
      </c>
      <c r="J193" s="2695"/>
      <c r="K193" s="1633"/>
      <c r="L193" s="829"/>
      <c r="M193" s="215"/>
      <c r="N193" s="215"/>
      <c r="P193" s="167"/>
      <c r="Q193" s="167"/>
      <c r="R193" s="167"/>
    </row>
    <row r="194" spans="1:18" s="2" customFormat="1" ht="15.75" x14ac:dyDescent="0.25">
      <c r="A194" s="499"/>
      <c r="B194" s="525"/>
      <c r="C194" s="525"/>
      <c r="D194" s="1634"/>
      <c r="E194" s="1547"/>
      <c r="F194" s="1547"/>
      <c r="G194" s="525"/>
      <c r="H194" s="563"/>
      <c r="I194" s="1547"/>
      <c r="J194" s="1635"/>
      <c r="K194" s="1636"/>
      <c r="L194" s="830"/>
      <c r="M194" s="1637"/>
      <c r="N194" s="167"/>
      <c r="P194" s="167"/>
      <c r="Q194" s="167"/>
      <c r="R194" s="167"/>
    </row>
    <row r="195" spans="1:18" s="2" customFormat="1" ht="15.75" x14ac:dyDescent="0.25">
      <c r="A195" s="500"/>
      <c r="B195" s="2688" t="s">
        <v>725</v>
      </c>
      <c r="C195" s="2688"/>
      <c r="D195" s="478"/>
      <c r="E195" s="980"/>
      <c r="F195" s="2466" t="s">
        <v>606</v>
      </c>
      <c r="G195" s="2466"/>
      <c r="H195" s="963"/>
      <c r="I195" s="2688" t="s">
        <v>726</v>
      </c>
      <c r="J195" s="2689"/>
      <c r="K195" s="1601"/>
      <c r="L195" s="204"/>
      <c r="M195" s="162"/>
      <c r="N195" s="216"/>
      <c r="P195" s="167"/>
      <c r="Q195" s="167"/>
      <c r="R195" s="167"/>
    </row>
    <row r="196" spans="1:18" s="20" customFormat="1" ht="15.75" x14ac:dyDescent="0.25">
      <c r="A196" s="1638"/>
      <c r="B196" s="2686" t="str">
        <f>'[1]Datos Generales'!C17</f>
        <v>Puesto que ocupa</v>
      </c>
      <c r="C196" s="2686"/>
      <c r="D196" s="1639"/>
      <c r="E196" s="169"/>
      <c r="F196" s="2686" t="str">
        <f>'[1]Datos Generales'!D17</f>
        <v>Puesto que ocupa</v>
      </c>
      <c r="G196" s="2686"/>
      <c r="H196" s="563"/>
      <c r="I196" s="2690" t="str">
        <f>'[1]Datos Generales'!E17</f>
        <v>Puesto que ocupa</v>
      </c>
      <c r="J196" s="2691"/>
      <c r="K196" s="1601"/>
      <c r="L196" s="204"/>
      <c r="M196" s="162"/>
      <c r="N196" s="172"/>
      <c r="P196" s="172"/>
      <c r="Q196" s="172"/>
      <c r="R196" s="172"/>
    </row>
    <row r="197" spans="1:18" s="20" customFormat="1" ht="15.75" x14ac:dyDescent="0.25">
      <c r="A197" s="1638"/>
      <c r="B197" s="1634"/>
      <c r="C197" s="1634"/>
      <c r="D197" s="1634"/>
      <c r="E197" s="169"/>
      <c r="F197" s="1634"/>
      <c r="G197" s="1640"/>
      <c r="H197" s="563"/>
      <c r="I197" s="1634"/>
      <c r="J197" s="1641"/>
      <c r="K197" s="1601"/>
      <c r="L197" s="204"/>
      <c r="M197" s="162"/>
      <c r="N197" s="172"/>
      <c r="P197" s="172"/>
      <c r="Q197" s="172"/>
      <c r="R197" s="172"/>
    </row>
    <row r="198" spans="1:18" s="20" customFormat="1" ht="15.75" x14ac:dyDescent="0.25">
      <c r="A198" s="1638"/>
      <c r="B198" s="2684">
        <v>45299</v>
      </c>
      <c r="C198" s="2684"/>
      <c r="D198" s="478"/>
      <c r="E198" s="885"/>
      <c r="F198" s="2684">
        <v>45299</v>
      </c>
      <c r="G198" s="2684"/>
      <c r="H198" s="963"/>
      <c r="I198" s="2684">
        <v>45303</v>
      </c>
      <c r="J198" s="2685"/>
      <c r="K198" s="1601"/>
      <c r="L198" s="204"/>
      <c r="M198" s="162"/>
      <c r="N198" s="172"/>
      <c r="P198" s="172"/>
      <c r="Q198" s="172"/>
      <c r="R198" s="172"/>
    </row>
    <row r="199" spans="1:18" s="20" customFormat="1" ht="15.75" x14ac:dyDescent="0.25">
      <c r="A199" s="1638"/>
      <c r="B199" s="2686" t="s">
        <v>287</v>
      </c>
      <c r="C199" s="2686"/>
      <c r="D199" s="1639"/>
      <c r="E199" s="169"/>
      <c r="F199" s="2686" t="s">
        <v>288</v>
      </c>
      <c r="G199" s="2686"/>
      <c r="H199" s="90"/>
      <c r="I199" s="2686" t="s">
        <v>300</v>
      </c>
      <c r="J199" s="2687"/>
      <c r="K199" s="1601"/>
      <c r="L199" s="204"/>
      <c r="M199" s="162"/>
      <c r="N199" s="172"/>
      <c r="P199" s="172"/>
      <c r="Q199" s="172"/>
      <c r="R199" s="172"/>
    </row>
    <row r="200" spans="1:18" ht="15" x14ac:dyDescent="0.25">
      <c r="A200" s="225"/>
      <c r="B200" s="798"/>
      <c r="C200" s="45"/>
      <c r="D200" s="798"/>
      <c r="E200" s="798"/>
      <c r="F200" s="45"/>
      <c r="G200" s="45"/>
      <c r="H200" s="45"/>
      <c r="I200" s="45"/>
      <c r="J200" s="175"/>
      <c r="K200" s="1642"/>
      <c r="L200" s="175"/>
      <c r="M200" s="162"/>
      <c r="P200" s="162"/>
      <c r="Q200" s="162"/>
      <c r="R200" s="162"/>
    </row>
    <row r="201" spans="1:18" ht="15" x14ac:dyDescent="0.25">
      <c r="A201" s="69"/>
      <c r="B201" s="292"/>
      <c r="C201" s="292"/>
      <c r="J201" s="162"/>
      <c r="K201" s="162"/>
      <c r="L201" s="170"/>
      <c r="M201" s="162"/>
      <c r="N201" s="162"/>
      <c r="O201" s="162"/>
      <c r="P201" s="162"/>
      <c r="Q201" s="162"/>
      <c r="R201" s="162"/>
    </row>
    <row r="202" spans="1:18" x14ac:dyDescent="0.2">
      <c r="A202" s="292"/>
      <c r="B202" s="292"/>
      <c r="C202" s="292"/>
      <c r="D202" s="292"/>
      <c r="E202" s="292"/>
      <c r="F202" s="292"/>
      <c r="G202" s="292"/>
      <c r="H202" s="292"/>
      <c r="I202" s="292"/>
      <c r="J202" s="292"/>
      <c r="K202" s="292"/>
    </row>
    <row r="203" spans="1:18" x14ac:dyDescent="0.2">
      <c r="A203" s="292"/>
      <c r="B203" s="292"/>
      <c r="C203" s="292"/>
      <c r="D203" s="292"/>
      <c r="E203" s="292"/>
      <c r="F203" s="292"/>
      <c r="G203" s="292"/>
      <c r="H203" s="292"/>
      <c r="I203" s="292"/>
      <c r="J203" s="292"/>
      <c r="K203" s="292"/>
    </row>
    <row r="206" spans="1:18" ht="15" x14ac:dyDescent="0.25">
      <c r="A206" s="70"/>
      <c r="B206" s="162"/>
      <c r="C206" s="162"/>
      <c r="D206" s="162"/>
      <c r="E206" s="162"/>
      <c r="F206" s="162"/>
      <c r="G206" s="162"/>
      <c r="H206" s="162"/>
      <c r="I206" s="162"/>
      <c r="J206" s="162"/>
      <c r="K206" s="162"/>
      <c r="L206" s="162"/>
      <c r="M206" s="162"/>
      <c r="N206" s="162"/>
      <c r="O206" s="162"/>
      <c r="P206" s="162"/>
      <c r="Q206" s="162"/>
      <c r="R206" s="162"/>
    </row>
  </sheetData>
  <sheetProtection formatColumns="0" formatRows="0" insertColumns="0" insertRows="0"/>
  <mergeCells count="28">
    <mergeCell ref="A16:D16"/>
    <mergeCell ref="E16:E17"/>
    <mergeCell ref="F16:I16"/>
    <mergeCell ref="J16:J17"/>
    <mergeCell ref="K16:K17"/>
    <mergeCell ref="A5:K5"/>
    <mergeCell ref="A6:K6"/>
    <mergeCell ref="A7:K7"/>
    <mergeCell ref="G9:H9"/>
    <mergeCell ref="A15:B15"/>
    <mergeCell ref="B192:C192"/>
    <mergeCell ref="F192:G192"/>
    <mergeCell ref="I192:J192"/>
    <mergeCell ref="B193:C193"/>
    <mergeCell ref="F193:G193"/>
    <mergeCell ref="I193:J193"/>
    <mergeCell ref="B195:C195"/>
    <mergeCell ref="F195:G195"/>
    <mergeCell ref="I195:J195"/>
    <mergeCell ref="B196:C196"/>
    <mergeCell ref="F196:G196"/>
    <mergeCell ref="I196:J196"/>
    <mergeCell ref="B198:C198"/>
    <mergeCell ref="F198:G198"/>
    <mergeCell ref="I198:J198"/>
    <mergeCell ref="B199:C199"/>
    <mergeCell ref="F199:G199"/>
    <mergeCell ref="I199:J199"/>
  </mergeCells>
  <printOptions horizontalCentered="1"/>
  <pageMargins left="0" right="0" top="0.3" bottom="0.19685039370078741" header="0.11811023622047245" footer="0.11811023622047245"/>
  <pageSetup paperSize="5" scale="70" orientation="landscape" r:id="rId1"/>
  <headerFooter>
    <oddFooter>&amp;R&amp;P/&amp;N  &amp;D  &amp;T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 C o l u m n s \ C o l u m n a 1 < / K e y > < / D i a g r a m O b j e c t K e y > < D i a g r a m O b j e c t K e y > < K e y > C o l u m n s \ C o l u m n a 2 < / K e y > < / D i a g r a m O b j e c t K e y > < D i a g r a m O b j e c t K e y > < K e y > C o l u m n s \ C o l u m n a 3 < / K e y > < / D i a g r a m O b j e c t K e y > < D i a g r a m O b j e c t K e y > < K e y > C o l u m n s \ C o l u m n a 4 < / 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 C o l u m n s \ C o l u m n a 1 < / K e y > < / a : K e y > < a : V a l u e   i : t y p e = " M e a s u r e G r i d N o d e V i e w S t a t e " > < L a y e d O u t > t r u e < / L a y e d O u t > < / a : V a l u e > < / a : K e y V a l u e O f D i a g r a m O b j e c t K e y a n y T y p e z b w N T n L X > < a : K e y V a l u e O f D i a g r a m O b j e c t K e y a n y T y p e z b w N T n L X > < a : K e y > < K e y > C o l u m n s \ C o l u m n a 2 < / K e y > < / a : K e y > < a : V a l u e   i : t y p e = " M e a s u r e G r i d N o d e V i e w S t a t e " > < C o l u m n > 1 < / C o l u m n > < L a y e d O u t > t r u e < / L a y e d O u t > < / a : V a l u e > < / a : K e y V a l u e O f D i a g r a m O b j e c t K e y a n y T y p e z b w N T n L X > < a : K e y V a l u e O f D i a g r a m O b j e c t K e y a n y T y p e z b w N T n L X > < a : K e y > < K e y > C o l u m n s \ C o l u m n a 3 < / K e y > < / a : K e y > < a : V a l u e   i : t y p e = " M e a s u r e G r i d N o d e V i e w S t a t e " > < C o l u m n > 2 < / C o l u m n > < L a y e d O u t > t r u e < / L a y e d O u t > < / a : V a l u e > < / a : K e y V a l u e O f D i a g r a m O b j e c t K e y a n y T y p e z b w N T n L X > < a : K e y V a l u e O f D i a g r a m O b j e c t K e y a n y T y p e z b w N T n L X > < a : K e y > < K e y > C o l u m n s \ C o l u m n a 4 < / K e y > < / a : K e y > < a : V a l u e   i : t y p e = " M e a s u r e G r i d N o d e V i e w S t a t e " > < C o l u m n > 3 < / C o l u m n > < L a y e d O u t > t r u e < / L a y e d O u t > < / a : V a l u e > < / a : K e y V a l u e O f D i a g r a m O b j e c t K e y a n y T y p e z b w N T n L X > < / V i e w S t a t e s > < / D i a g r a m M a n a g e r . S e r i a l i z a b l e D i a g r a m > < D i a g r a m M a n a g e r . S e r i a l i z a b l e D i a g r a m > < A d a p t e r   i : t y p e = " M e a s u r e D i a g r a m S a n d b o x A d a p t e r " > < T a b l e N a m e > T a b l a 4 6 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 C o l u m n s \ C o l u m n a 1 < / K e y > < / D i a g r a m O b j e c t K e y > < D i a g r a m O b j e c t K e y > < K e y > C o l u m n s \ C o l u m n a 2 < / K e y > < / D i a g r a m O b j e c t K e y > < D i a g r a m O b j e c t K e y > < K e y > C o l u m n s \ C o l u m n a 3 < / K e y > < / D i a g r a m O b j e c t K e y > < D i a g r a m O b j e c t K e y > < K e y > C o l u m n s \ C o l u m n a 4 < / 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 C o l u m n s \ C o l u m n a 1 < / K e y > < / a : K e y > < a : V a l u e   i : t y p e = " M e a s u r e G r i d N o d e V i e w S t a t e " > < L a y e d O u t > t r u e < / L a y e d O u t > < / a : V a l u e > < / a : K e y V a l u e O f D i a g r a m O b j e c t K e y a n y T y p e z b w N T n L X > < a : K e y V a l u e O f D i a g r a m O b j e c t K e y a n y T y p e z b w N T n L X > < a : K e y > < K e y > C o l u m n s \ C o l u m n a 2 < / K e y > < / a : K e y > < a : V a l u e   i : t y p e = " M e a s u r e G r i d N o d e V i e w S t a t e " > < C o l u m n > 1 < / C o l u m n > < L a y e d O u t > t r u e < / L a y e d O u t > < / a : V a l u e > < / a : K e y V a l u e O f D i a g r a m O b j e c t K e y a n y T y p e z b w N T n L X > < a : K e y V a l u e O f D i a g r a m O b j e c t K e y a n y T y p e z b w N T n L X > < a : K e y > < K e y > C o l u m n s \ C o l u m n a 3 < / K e y > < / a : K e y > < a : V a l u e   i : t y p e = " M e a s u r e G r i d N o d e V i e w S t a t e " > < C o l u m n > 2 < / C o l u m n > < L a y e d O u t > t r u e < / L a y e d O u t > < / a : V a l u e > < / a : K e y V a l u e O f D i a g r a m O b j e c t K e y a n y T y p e z b w N T n L X > < a : K e y V a l u e O f D i a g r a m O b j e c t K e y a n y T y p e z b w N T n L X > < a : K e y > < K e y > C o l u m n s \ C o l u m n a 4 < / K e y > < / a : K e y > < a : V a l u e   i : t y p e = " M e a s u r e G r i d N o d e V i e w S t a t e " > < C o l u m n > 3 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 T a g s \ T a b l e s \ & l t ; T a b l e s \ T a b l a 4 & g t ; < / K e y > < / D i a g r a m O b j e c t K e y > < D i a g r a m O b j e c t K e y > < K e y > D y n a m i c   T a g s \ T a b l e s \ & l t ; T a b l e s \ T a b l a 4 6 & g t ; < / K e y > < / D i a g r a m O b j e c t K e y > < D i a g r a m O b j e c t K e y > < K e y > T a b l e s \ T a b l a 4 < / K e y > < / D i a g r a m O b j e c t K e y > < D i a g r a m O b j e c t K e y > < K e y > T a b l e s \ T a b l a 4 \ C o l u m n s \ C o l u m n a 1 < / K e y > < / D i a g r a m O b j e c t K e y > < D i a g r a m O b j e c t K e y > < K e y > T a b l e s \ T a b l a 4 \ C o l u m n s \ C o l u m n a 2 < / K e y > < / D i a g r a m O b j e c t K e y > < D i a g r a m O b j e c t K e y > < K e y > T a b l e s \ T a b l a 4 \ C o l u m n s \ C o l u m n a 3 < / K e y > < / D i a g r a m O b j e c t K e y > < D i a g r a m O b j e c t K e y > < K e y > T a b l e s \ T a b l a 4 \ C o l u m n s \ C o l u m n a 4 < / K e y > < / D i a g r a m O b j e c t K e y > < D i a g r a m O b j e c t K e y > < K e y > T a b l e s \ T a b l a 4 6 < / K e y > < / D i a g r a m O b j e c t K e y > < D i a g r a m O b j e c t K e y > < K e y > T a b l e s \ T a b l a 4 6 \ C o l u m n s \ C o l u m n a 1 < / K e y > < / D i a g r a m O b j e c t K e y > < D i a g r a m O b j e c t K e y > < K e y > T a b l e s \ T a b l a 4 6 \ C o l u m n s \ C o l u m n a 2 < / K e y > < / D i a g r a m O b j e c t K e y > < D i a g r a m O b j e c t K e y > < K e y > T a b l e s \ T a b l a 4 6 \ C o l u m n s \ C o l u m n a 3 < / K e y > < / D i a g r a m O b j e c t K e y > < D i a g r a m O b j e c t K e y > < K e y > T a b l e s \ T a b l a 4 6 \ C o l u m n s \ C o l u m n a 4 < / K e y > < / D i a g r a m O b j e c t K e y > < D i a g r a m O b j e c t K e y > < K e y > R e l a t i o n s h i p s \ & l t ; T a b l e s \ T a b l a 4 6 \ C o l u m n s \ C o l u m n a 1 & g t ; - & l t ; T a b l e s \ T a b l a 4 \ C o l u m n s \ C o l u m n a 1 & g t ; < / K e y > < / D i a g r a m O b j e c t K e y > < D i a g r a m O b j e c t K e y > < K e y > R e l a t i o n s h i p s \ & l t ; T a b l e s \ T a b l a 4 6 \ C o l u m n s \ C o l u m n a 1 & g t ; - & l t ; T a b l e s \ T a b l a 4 \ C o l u m n s \ C o l u m n a 1 & g t ; \ F K < / K e y > < / D i a g r a m O b j e c t K e y > < D i a g r a m O b j e c t K e y > < K e y > R e l a t i o n s h i p s \ & l t ; T a b l e s \ T a b l a 4 6 \ C o l u m n s \ C o l u m n a 1 & g t ; - & l t ; T a b l e s \ T a b l a 4 \ C o l u m n s \ C o l u m n a 1 & g t ; \ P K < / K e y > < / D i a g r a m O b j e c t K e y > < D i a g r a m O b j e c t K e y > < K e y > R e l a t i o n s h i p s \ & l t ; T a b l e s \ T a b l a 4 6 \ C o l u m n s \ C o l u m n a 1 & g t ; - & l t ; T a b l e s \ T a b l a 4 \ C o l u m n s \ C o l u m n a 1 & g t ; \ C r o s s F i l t e r < / K e y > < / D i a g r a m O b j e c t K e y > < / A l l K e y s > < S e l e c t e d K e y s > < D i a g r a m O b j e c t K e y > < K e y > T a b l e s \ T a b l a 4 6 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 T a g s \ T a b l e s \ & l t ; T a b l e s \ T a b l a 4 & g t ; < / K e y > < / a : K e y > < a : V a l u e   i : t y p e = " D i a g r a m D i s p l a y T a g V i e w S t a t e " > < I s N o t F i l t e r e d O u t > t r u e < / I s N o t F i l t e r e d O u t > < / a : V a l u e > < / a : K e y V a l u e O f D i a g r a m O b j e c t K e y a n y T y p e z b w N T n L X > < a : K e y V a l u e O f D i a g r a m O b j e c t K e y a n y T y p e z b w N T n L X > < a : K e y > < K e y > D y n a m i c   T a g s \ T a b l e s \ & l t ; T a b l e s \ T a b l a 4 6 & g t ; < / K e y > < / a : K e y > < a : V a l u e   i : t y p e = " D i a g r a m D i s p l a y T a g V i e w S t a t e " > < I s N o t F i l t e r e d O u t > t r u e < / I s N o t F i l t e r e d O u t > < / a : V a l u e > < / a : K e y V a l u e O f D i a g r a m O b j e c t K e y a n y T y p e z b w N T n L X > < a : K e y V a l u e O f D i a g r a m O b j e c t K e y a n y T y p e z b w N T n L X > < a : K e y > < K e y > T a b l e s \ T a b l a 4 < / K e y > < / a : K e y > < a : V a l u e   i : t y p e = " D i a g r a m D i s p l a y N o d e V i e w S t a t e " > < H e i g h t > 1 5 0 < / H e i g h t > < I s E x p a n d e d > t r u e < / I s E x p a n d e d > < L a y e d O u t > t r u e < / L a y e d O u t > < W i d t h > 2 0 0 < / W i d t h > < / a : V a l u e > < / a : K e y V a l u e O f D i a g r a m O b j e c t K e y a n y T y p e z b w N T n L X > < a : K e y V a l u e O f D i a g r a m O b j e c t K e y a n y T y p e z b w N T n L X > < a : K e y > < K e y > T a b l e s \ T a b l a 4 \ C o l u m n s \ C o l u m n a 1 < / K e y > < / a : K e y > < a : V a l u e   i : t y p e = " D i a g r a m D i s p l a y N o d e V i e w S t a t e " > < H e i g h t > 1 5 0 < / H e i g h t > < I s E x p a n d e d > t r u e < / I s E x p a n d e d > < W i d t h > 2 0 0 < / W i d t h > < / a : V a l u e > < / a : K e y V a l u e O f D i a g r a m O b j e c t K e y a n y T y p e z b w N T n L X > < a : K e y V a l u e O f D i a g r a m O b j e c t K e y a n y T y p e z b w N T n L X > < a : K e y > < K e y > T a b l e s \ T a b l a 4 \ C o l u m n s \ C o l u m n a 2 < / K e y > < / a : K e y > < a : V a l u e   i : t y p e = " D i a g r a m D i s p l a y N o d e V i e w S t a t e " > < H e i g h t > 1 5 0 < / H e i g h t > < I s E x p a n d e d > t r u e < / I s E x p a n d e d > < W i d t h > 2 0 0 < / W i d t h > < / a : V a l u e > < / a : K e y V a l u e O f D i a g r a m O b j e c t K e y a n y T y p e z b w N T n L X > < a : K e y V a l u e O f D i a g r a m O b j e c t K e y a n y T y p e z b w N T n L X > < a : K e y > < K e y > T a b l e s \ T a b l a 4 \ C o l u m n s \ C o l u m n a 3 < / K e y > < / a : K e y > < a : V a l u e   i : t y p e = " D i a g r a m D i s p l a y N o d e V i e w S t a t e " > < H e i g h t > 1 5 0 < / H e i g h t > < I s E x p a n d e d > t r u e < / I s E x p a n d e d > < W i d t h > 2 0 0 < / W i d t h > < / a : V a l u e > < / a : K e y V a l u e O f D i a g r a m O b j e c t K e y a n y T y p e z b w N T n L X > < a : K e y V a l u e O f D i a g r a m O b j e c t K e y a n y T y p e z b w N T n L X > < a : K e y > < K e y > T a b l e s \ T a b l a 4 \ C o l u m n s \ C o l u m n a 4 < / K e y > < / a : K e y > < a : V a l u e   i : t y p e = " D i a g r a m D i s p l a y N o d e V i e w S t a t e " > < H e i g h t > 1 5 0 < / H e i g h t > < I s E x p a n d e d > t r u e < / I s E x p a n d e d > < W i d t h > 2 0 0 < / W i d t h > < / a : V a l u e > < / a : K e y V a l u e O f D i a g r a m O b j e c t K e y a n y T y p e z b w N T n L X > < a : K e y V a l u e O f D i a g r a m O b j e c t K e y a n y T y p e z b w N T n L X > < a : K e y > < K e y > T a b l e s \ T a b l a 4 6 < / K e y > < / a : K e y > < a : V a l u e   i : t y p e = " D i a g r a m D i s p l a y N o d e V i e w S t a t e " > < H e i g h t > 1 5 0 < / H e i g h t > < I s E x p a n d e d > t r u e < / I s E x p a n d e d > < I s F o c u s e d > t r u e < / I s F o c u s e d > < L a y e d O u t > t r u e < / L a y e d O u t > < L e f t > 5 5 3 . 9 0 3 8 1 0 5 6 7 6 6 5 8 < / L e f t > < T a b I n d e x > 1 < / T a b I n d e x > < T o p > 2 3 7 < / T o p > < W i d t h > 2 0 0 < / W i d t h > < / a : V a l u e > < / a : K e y V a l u e O f D i a g r a m O b j e c t K e y a n y T y p e z b w N T n L X > < a : K e y V a l u e O f D i a g r a m O b j e c t K e y a n y T y p e z b w N T n L X > < a : K e y > < K e y > T a b l e s \ T a b l a 4 6 \ C o l u m n s \ C o l u m n a 1 < / K e y > < / a : K e y > < a : V a l u e   i : t y p e = " D i a g r a m D i s p l a y N o d e V i e w S t a t e " > < H e i g h t > 1 5 0 < / H e i g h t > < I s E x p a n d e d > t r u e < / I s E x p a n d e d > < W i d t h > 2 0 0 < / W i d t h > < / a : V a l u e > < / a : K e y V a l u e O f D i a g r a m O b j e c t K e y a n y T y p e z b w N T n L X > < a : K e y V a l u e O f D i a g r a m O b j e c t K e y a n y T y p e z b w N T n L X > < a : K e y > < K e y > T a b l e s \ T a b l a 4 6 \ C o l u m n s \ C o l u m n a 2 < / K e y > < / a : K e y > < a : V a l u e   i : t y p e = " D i a g r a m D i s p l a y N o d e V i e w S t a t e " > < H e i g h t > 1 5 0 < / H e i g h t > < I s E x p a n d e d > t r u e < / I s E x p a n d e d > < W i d t h > 2 0 0 < / W i d t h > < / a : V a l u e > < / a : K e y V a l u e O f D i a g r a m O b j e c t K e y a n y T y p e z b w N T n L X > < a : K e y V a l u e O f D i a g r a m O b j e c t K e y a n y T y p e z b w N T n L X > < a : K e y > < K e y > T a b l e s \ T a b l a 4 6 \ C o l u m n s \ C o l u m n a 3 < / K e y > < / a : K e y > < a : V a l u e   i : t y p e = " D i a g r a m D i s p l a y N o d e V i e w S t a t e " > < H e i g h t > 1 5 0 < / H e i g h t > < I s E x p a n d e d > t r u e < / I s E x p a n d e d > < W i d t h > 2 0 0 < / W i d t h > < / a : V a l u e > < / a : K e y V a l u e O f D i a g r a m O b j e c t K e y a n y T y p e z b w N T n L X > < a : K e y V a l u e O f D i a g r a m O b j e c t K e y a n y T y p e z b w N T n L X > < a : K e y > < K e y > T a b l e s \ T a b l a 4 6 \ C o l u m n s \ C o l u m n a 4 < / K e y > < / a : K e y > < a : V a l u e   i : t y p e = " D i a g r a m D i s p l a y N o d e V i e w S t a t e " > < H e i g h t > 1 5 0 < / H e i g h t > < I s E x p a n d e d > t r u e < / I s E x p a n d e d > < W i d t h > 2 0 0 < / W i d t h > < / a : V a l u e > < / a : K e y V a l u e O f D i a g r a m O b j e c t K e y a n y T y p e z b w N T n L X > < a : K e y V a l u e O f D i a g r a m O b j e c t K e y a n y T y p e z b w N T n L X > < a : K e y > < K e y > R e l a t i o n s h i p s \ & l t ; T a b l e s \ T a b l a 4 6 \ C o l u m n s \ C o l u m n a 1 & g t ; - & l t ; T a b l e s \ T a b l a 4 \ C o l u m n s \ C o l u m n a 1 & g t ; < / K e y > < / a : K e y > < a : V a l u e   i : t y p e = " D i a g r a m D i s p l a y L i n k V i e w S t a t e " > < A u t o m a t i o n P r o p e r t y H e l p e r T e x t > E x t r e m o   1 :   ( 5 3 7 . 9 0 3 8 1 0 5 6 7 6 6 6 , 3 1 2 ) .   E x t r e m o   2 :   ( 2 1 6 , 7 5 )   < / A u t o m a t i o n P r o p e r t y H e l p e r T e x t > < L a y e d O u t > t r u e < / L a y e d O u t > < P o i n t s   x m l n s : b = " h t t p : / / s c h e m a s . d a t a c o n t r a c t . o r g / 2 0 0 4 / 0 7 / S y s t e m . W i n d o w s " > < b : P o i n t > < b : _ x > 5 3 7 . 9 0 3 8 1 0 5 6 7 6 6 5 6 9 < / b : _ x > < b : _ y > 3 1 2 < / b : _ y > < / b : P o i n t > < b : P o i n t > < b : _ x > 3 7 8 . 9 5 1 9 0 5 5 < / b : _ x > < b : _ y > 3 1 2 < / b : _ y > < / b : P o i n t > < b : P o i n t > < b : _ x > 3 7 6 . 9 5 1 9 0 5 5 < / b : _ x > < b : _ y > 3 1 0 < / b : _ y > < / b : P o i n t > < b : P o i n t > < b : _ x > 3 7 6 . 9 5 1 9 0 5 5 < / b : _ x > < b : _ y > 7 7 < / b : _ y > < / b : P o i n t > < b : P o i n t > < b : _ x > 3 7 4 . 9 5 1 9 0 5 5 < / b : _ x > < b : _ y > 7 5 < / b : _ y > < / b : P o i n t > < b : P o i n t > < b : _ x > 2 1 6 < / b : _ x > < b : _ y > 7 5 < / b : _ y > < / b : P o i n t > < / P o i n t s > < / a : V a l u e > < / a : K e y V a l u e O f D i a g r a m O b j e c t K e y a n y T y p e z b w N T n L X > < a : K e y V a l u e O f D i a g r a m O b j e c t K e y a n y T y p e z b w N T n L X > < a : K e y > < K e y > R e l a t i o n s h i p s \ & l t ; T a b l e s \ T a b l a 4 6 \ C o l u m n s \ C o l u m n a 1 & g t ; - & l t ; T a b l e s \ T a b l a 4 \ C o l u m n s \ C o l u m n a 1 & g t ; \ F K < / K e y > < / a : K e y > < a : V a l u e   i : t y p e = " D i a g r a m D i s p l a y L i n k E n d p o i n t V i e w S t a t e " > < H e i g h t > 1 6 < / H e i g h t > < L a b e l L o c a t i o n   x m l n s : b = " h t t p : / / s c h e m a s . d a t a c o n t r a c t . o r g / 2 0 0 4 / 0 7 / S y s t e m . W i n d o w s " > < b : _ x > 5 3 7 . 9 0 3 8 1 0 5 6 7 6 6 5 6 9 < / b : _ x > < b : _ y > 3 0 4 < / b : _ y > < / L a b e l L o c a t i o n > < L o c a t i o n   x m l n s : b = " h t t p : / / s c h e m a s . d a t a c o n t r a c t . o r g / 2 0 0 4 / 0 7 / S y s t e m . W i n d o w s " > < b : _ x > 5 5 3 . 9 0 3 8 1 0 5 6 7 6 6 5 8 < / b : _ x > < b : _ y > 3 1 2 < / b : _ y > < / L o c a t i o n > < S h a p e R o t a t e A n g l e > 1 8 0 < / S h a p e R o t a t e A n g l e > < W i d t h > 1 6 < / W i d t h > < / a : V a l u e > < / a : K e y V a l u e O f D i a g r a m O b j e c t K e y a n y T y p e z b w N T n L X > < a : K e y V a l u e O f D i a g r a m O b j e c t K e y a n y T y p e z b w N T n L X > < a : K e y > < K e y > R e l a t i o n s h i p s \ & l t ; T a b l e s \ T a b l a 4 6 \ C o l u m n s \ C o l u m n a 1 & g t ; - & l t ; T a b l e s \ T a b l a 4 \ C o l u m n s \ C o l u m n a 1 & g t ; \ P K < / K e y > < / a : K e y > < a : V a l u e   i : t y p e = " D i a g r a m D i s p l a y L i n k E n d p o i n t V i e w S t a t e " > < H e i g h t > 1 6 < / H e i g h t > < L a b e l L o c a t i o n   x m l n s : b = " h t t p : / / s c h e m a s . d a t a c o n t r a c t . o r g / 2 0 0 4 / 0 7 / S y s t e m . W i n d o w s " > < b : _ x > 2 0 0 < / b : _ x > < b : _ y > 6 7 < / b : _ y > < / L a b e l L o c a t i o n > < L o c a t i o n   x m l n s : b = " h t t p : / / s c h e m a s . d a t a c o n t r a c t . o r g / 2 0 0 4 / 0 7 / S y s t e m . W i n d o w s " > < b : _ x > 1 9 9 . 9 9 9 9 9 9 9 9 9 9 9 9 9 7 < / b : _ x > < b : _ y > 7 5 < / b : _ y > < / L o c a t i o n > < S h a p e R o t a t e A n g l e > 3 6 0 < / S h a p e R o t a t e A n g l e > < W i d t h > 1 6 < / W i d t h > < / a : V a l u e > < / a : K e y V a l u e O f D i a g r a m O b j e c t K e y a n y T y p e z b w N T n L X > < a : K e y V a l u e O f D i a g r a m O b j e c t K e y a n y T y p e z b w N T n L X > < a : K e y > < K e y > R e l a t i o n s h i p s \ & l t ; T a b l e s \ T a b l a 4 6 \ C o l u m n s \ C o l u m n a 1 & g t ; - & l t ; T a b l e s \ T a b l a 4 \ C o l u m n s \ C o l u m n a 1 & g t ; \ C r o s s F i l t e r < / K e y > < / a : K e y > < a : V a l u e   i : t y p e = " D i a g r a m D i s p l a y L i n k C r o s s F i l t e r V i e w S t a t e " > < P o i n t s   x m l n s : b = " h t t p : / / s c h e m a s . d a t a c o n t r a c t . o r g / 2 0 0 4 / 0 7 / S y s t e m . W i n d o w s " > < b : P o i n t > < b : _ x > 5 3 7 . 9 0 3 8 1 0 5 6 7 6 6 5 6 9 < / b : _ x > < b : _ y > 3 1 2 < / b : _ y > < / b : P o i n t > < b : P o i n t > < b : _ x > 3 7 8 . 9 5 1 9 0 5 5 < / b : _ x > < b : _ y > 3 1 2 < / b : _ y > < / b : P o i n t > < b : P o i n t > < b : _ x > 3 7 6 . 9 5 1 9 0 5 5 < / b : _ x > < b : _ y > 3 1 0 < / b : _ y > < / b : P o i n t > < b : P o i n t > < b : _ x > 3 7 6 . 9 5 1 9 0 5 5 < / b : _ x > < b : _ y > 7 7 < / b : _ y > < / b : P o i n t > < b : P o i n t > < b : _ x > 3 7 4 . 9 5 1 9 0 5 5 < / b : _ x > < b : _ y > 7 5 < / b : _ y > < / b : P o i n t > < b : P o i n t > < b : _ x > 2 1 6 < / b : _ x > < b : _ y > 7 5 < / b : _ y > < / b : P o i n t > < / P o i n t s > < / a : V a l u e > < / a : K e y V a l u e O f D i a g r a m O b j e c t K e y a n y T y p e z b w N T n L X > < / V i e w S t a t e s > < / D i a g r a m M a n a g e r . S e r i a l i z a b l e D i a g r a m > < / A r r a y O f D i a g r a m M a n a g e r . S e r i a l i z a b l e D i a g r a m > ] ] > < / C u s t o m C o n t e n t > < / G e m i n i > 
</file>

<file path=customXml/item10.xml>��< ? x m l   v e r s i o n = " 1 . 0 "   e n c o d i n g = " U T F - 1 6 " ? > < G e m i n i   x m l n s = " h t t p : / / g e m i n i / p i v o t c u s t o m i z a t i o n / T a b l e C o u n t I n S a n d b o x " > < C u s t o m C o n t e n t > < ! [ C D A T A [ 2 ] ] > < / C u s t o m C o n t e n t > < / G e m i n i > 
</file>

<file path=customXml/item11.xml>��< ? x m l   v e r s i o n = " 1 . 0 "   e n c o d i n g = " U T F - 1 6 " ? > < G e m i n i   x m l n s = " h t t p : / / g e m i n i / p i v o t c u s t o m i z a t i o n / M a n u a l C a l c M o d e " > < C u s t o m C o n t e n t > < ! [ C D A T A [ F a l s e ] ] > < / C u s t o m C o n t e n t > < / G e m i n i > 
</file>

<file path=customXml/item12.xml>��< ? x m l   v e r s i o n = " 1 . 0 "   e n c o d i n g = " U T F - 1 6 " ? > < G e m i n i   x m l n s = " h t t p : / / g e m i n i / p i v o t c u s t o m i z a t i o n / L i n k e d T a b l e s " > < C u s t o m C o n t e n t > < ! [ C D A T A [ < L i n k e d T a b l e s   x m l n s : x s d = " h t t p : / / w w w . w 3 . o r g / 2 0 0 1 / X M L S c h e m a "   x m l n s : x s i = " h t t p : / / w w w . w 3 . o r g / 2 0 0 1 / X M L S c h e m a - i n s t a n c e " > < L i n k e d T a b l e L i s t > < L i n k e d T a b l e I n f o > < E x c e l T a b l e N a m e > T a b l a 4 < / E x c e l T a b l e N a m e > < G e m i n i T a b l e I d > T a b l a 4 < / G e m i n i T a b l e I d > < L i n k e d C o l u m n L i s t   / > < U p d a t e N e e d e d > f a l s e < / U p d a t e N e e d e d > < R o w C o u n t > 0 < / R o w C o u n t > < / L i n k e d T a b l e I n f o > < L i n k e d T a b l e I n f o > < E x c e l T a b l e N a m e > T a b l a 4 6 < / E x c e l T a b l e N a m e > < G e m i n i T a b l e I d > T a b l a 4 6 < / G e m i n i T a b l e I d > < L i n k e d C o l u m n L i s t   / > < U p d a t e N e e d e d > f a l s e < / U p d a t e N e e d e d > < R o w C o u n t > 0 < / R o w C o u n t > < / L i n k e d T a b l e I n f o > < / L i n k e d T a b l e L i s t > < / L i n k e d T a b l e s > ] ] > < / 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 2 0 2 2 - 0 6 - 2 4 T 1 2 : 1 5 : 3 6 . 3 3 5 4 8 7 2 - 0 4 : 0 0 < / L a s t P r o c e s s e d T i m e > < / D a t a M o d e l i n g S a n d b o x . S e r i a l i z e d S a n d b o x E r r o r C a c h e > ] ] > < / 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S a n d b o x N o n E m p t y " > < C u s t o m C o n t e n t > < ! [ C D A T A [ 1 ] ] > < / 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P o w e r P i v o t V e r s i o n " > < C u s t o m C o n t e n t > < ! [ C D A T A [ 1 1 . 0 . 9 1 6 6 . 1 8 8 ] ] > < / 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 T a b l a 4 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 C o l u m n s \ C o l u m n a 1 < / K e y > < / a : K e y > < a : V a l u e   i : t y p e = " T a b l e W i d g e t B a s e V i e w S t a t e " / > < / a : K e y V a l u e O f D i a g r a m O b j e c t K e y a n y T y p e z b w N T n L X > < a : K e y V a l u e O f D i a g r a m O b j e c t K e y a n y T y p e z b w N T n L X > < a : K e y > < K e y > C o l u m n s \ C o l u m n a 2 < / K e y > < / a : K e y > < a : V a l u e   i : t y p e = " T a b l e W i d g e t B a s e V i e w S t a t e " / > < / a : K e y V a l u e O f D i a g r a m O b j e c t K e y a n y T y p e z b w N T n L X > < a : K e y V a l u e O f D i a g r a m O b j e c t K e y a n y T y p e z b w N T n L X > < a : K e y > < K e y > C o l u m n s \ C o l u m n a 3 < / K e y > < / a : K e y > < a : V a l u e   i : t y p e = " T a b l e W i d g e t B a s e V i e w S t a t e " / > < / a : K e y V a l u e O f D i a g r a m O b j e c t K e y a n y T y p e z b w N T n L X > < a : K e y V a l u e O f D i a g r a m O b j e c t K e y a n y T y p e z b w N T n L X > < a : K e y > < K e y > C o l u m n s \ C o l u m n a 4 < / 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 T a b l a 4 6 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 T a b l a 4 6 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 C o l u m n s \ C o l u m n a 1 < / K e y > < / a : K e y > < a : V a l u e   i : t y p e = " T a b l e W i d g e t B a s e V i e w S t a t e " / > < / a : K e y V a l u e O f D i a g r a m O b j e c t K e y a n y T y p e z b w N T n L X > < a : K e y V a l u e O f D i a g r a m O b j e c t K e y a n y T y p e z b w N T n L X > < a : K e y > < K e y > C o l u m n s \ C o l u m n a 2 < / K e y > < / a : K e y > < a : V a l u e   i : t y p e = " T a b l e W i d g e t B a s e V i e w S t a t e " / > < / a : K e y V a l u e O f D i a g r a m O b j e c t K e y a n y T y p e z b w N T n L X > < a : K e y V a l u e O f D i a g r a m O b j e c t K e y a n y T y p e z b w N T n L X > < a : K e y > < K e y > C o l u m n s \ C o l u m n a 3 < / K e y > < / a : K e y > < a : V a l u e   i : t y p e = " T a b l e W i d g e t B a s e V i e w S t a t e " / > < / a : K e y V a l u e O f D i a g r a m O b j e c t K e y a n y T y p e z b w N T n L X > < a : K e y V a l u e O f D i a g r a m O b j e c t K e y a n y T y p e z b w N T n L X > < a : K e y > < K e y > C o l u m n s \ C o l u m n a 4 < / 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T a b l e X M L _ T a b l a 4 " > < C u s t o m C o n t e n t > < ! [ C D A T A [ < T a b l e W i d g e t G r i d S e r i a l i z a t i o n   x m l n s : x s d = " h t t p : / / w w w . w 3 . o r g / 2 0 0 1 / X M L S c h e m a "   x m l n s : x s i = " h t t p : / / w w w . w 3 . o r g / 2 0 0 1 / X M L S c h e m a - i n s t a n c e " > < C o l u m n S u g g e s t e d T y p e   / > < C o l u m n F o r m a t   / > < C o l u m n A c c u r a c y   / > < C o l u m n C u r r e n c y S y m b o l   / > < C o l u m n P o s i t i v e P a t t e r n   / > < C o l u m n N e g a t i v e P a t t e r n   / > < C o l u m n W i d t h s > < i t e m > < k e y > < s t r i n g > C o l u m n a 1 < / s t r i n g > < / k e y > < v a l u e > < i n t > 9 8 < / i n t > < / v a l u e > < / i t e m > < i t e m > < k e y > < s t r i n g > C o l u m n a 2 < / s t r i n g > < / k e y > < v a l u e > < i n t > 9 8 < / i n t > < / v a l u e > < / i t e m > < i t e m > < k e y > < s t r i n g > C o l u m n a 3 < / s t r i n g > < / k e y > < v a l u e > < i n t > 9 8 < / i n t > < / v a l u e > < / i t e m > < i t e m > < k e y > < s t r i n g > C o l u m n a 4 < / s t r i n g > < / k e y > < v a l u e > < i n t > 9 8 < / i n t > < / v a l u e > < / i t e m > < / C o l u m n W i d t h s > < C o l u m n D i s p l a y I n d e x > < i t e m > < k e y > < s t r i n g > C o l u m n a 1 < / s t r i n g > < / k e y > < v a l u e > < i n t > 0 < / i n t > < / v a l u e > < / i t e m > < i t e m > < k e y > < s t r i n g > C o l u m n a 2 < / s t r i n g > < / k e y > < v a l u e > < i n t > 1 < / i n t > < / v a l u e > < / i t e m > < i t e m > < k e y > < s t r i n g > C o l u m n a 3 < / s t r i n g > < / k e y > < v a l u e > < i n t > 2 < / i n t > < / v a l u e > < / i t e m > < i t e m > < k e y > < s t r i n g > C o l u m n a 4 < / s t r i n g > < / k e y > < v a l u e > < i n t > 3 < / 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 T a b l a 4 < / K e y > < V a l u e   x m l n s : a = " h t t p : / / s c h e m a s . d a t a c o n t r a c t . o r g / 2 0 0 4 / 0 7 / M i c r o s o f t . A n a l y s i s S e r v i c e s . C o m m o n " > < a : H a s F o c u s > t r u e < / a : H a s F o c u s > < a : S i z e A t D p i 9 6 > 1 1 7 < / a : S i z e A t D p i 9 6 > < a : V i s i b l e > t r u e < / a : V i s i b l e > < / V a l u e > < / K e y V a l u e O f s t r i n g S a n d b o x E d i t o r . M e a s u r e G r i d S t a t e S c d E 3 5 R y > < K e y V a l u e O f s t r i n g S a n d b o x E d i t o r . M e a s u r e G r i d S t a t e S c d E 3 5 R y > < K e y > T a b l a 4 6 < / 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0.xml>��< ? x m l   v e r s i o n = " 1 . 0 "   e n c o d i n g = " U T F - 1 6 " ? > < G e m i n i   x m l n s = " h t t p : / / g e m i n i / p i v o t c u s t o m i z a t i o n / I s S a n d b o x E m b e d d e d " > < C u s t o m C o n t e n t > < ! [ C D A T A [ y e s ] ] > < / C u s t o m C o n t e n t > < / G e m i n i > 
</file>

<file path=customXml/item21.xml>��< ? x m l   v e r s i o n = " 1 . 0 "   e n c o d i n g = " U T F - 1 6 " ? > < G e m i n i   x m l n s = " h t t p : / / g e m i n i / p i v o t c u s t o m i z a t i o n / S h o w H i d d e n " > < C u s t o m C o n t e n t > < ! [ C D A T A [ T r u e ] ] > < / C u s t o m C o n t e n t > < / G e m i n i > 
</file>

<file path=customXml/item22.xml>��< ? x m l   v e r s i o n = " 1 . 0 "   e n c o d i n g = " U T F - 1 6 " ? > < G e m i n i   x m l n s = " h t t p : / / g e m i n i / p i v o t c u s t o m i z a t i o n / T a b l e X M L _ T a b l a 4 6 " > < C u s t o m C o n t e n t > < ! [ C D A T A [ < T a b l e W i d g e t G r i d S e r i a l i z a t i o n   x m l n s : x s d = " h t t p : / / w w w . w 3 . o r g / 2 0 0 1 / X M L S c h e m a "   x m l n s : x s i = " h t t p : / / w w w . w 3 . o r g / 2 0 0 1 / X M L S c h e m a - i n s t a n c e " > < C o l u m n S u g g e s t e d T y p e   / > < C o l u m n F o r m a t   / > < C o l u m n A c c u r a c y   / > < C o l u m n C u r r e n c y S y m b o l   / > < C o l u m n P o s i t i v e P a t t e r n   / > < C o l u m n N e g a t i v e P a t t e r n   / > < C o l u m n W i d t h s > < i t e m > < k e y > < s t r i n g > C o l u m n a 1 < / s t r i n g > < / k e y > < v a l u e > < i n t > 9 8 < / i n t > < / v a l u e > < / i t e m > < i t e m > < k e y > < s t r i n g > C o l u m n a 2 < / s t r i n g > < / k e y > < v a l u e > < i n t > 9 8 < / i n t > < / v a l u e > < / i t e m > < i t e m > < k e y > < s t r i n g > C o l u m n a 3 < / s t r i n g > < / k e y > < v a l u e > < i n t > 9 8 < / i n t > < / v a l u e > < / i t e m > < i t e m > < k e y > < s t r i n g > C o l u m n a 4 < / s t r i n g > < / k e y > < v a l u e > < i n t > 9 8 < / i n t > < / v a l u e > < / i t e m > < / C o l u m n W i d t h s > < C o l u m n D i s p l a y I n d e x > < i t e m > < k e y > < s t r i n g > C o l u m n a 1 < / s t r i n g > < / k e y > < v a l u e > < i n t > 0 < / i n t > < / v a l u e > < / i t e m > < i t e m > < k e y > < s t r i n g > C o l u m n a 2 < / s t r i n g > < / k e y > < v a l u e > < i n t > 1 < / i n t > < / v a l u e > < / i t e m > < i t e m > < k e y > < s t r i n g > C o l u m n a 3 < / s t r i n g > < / k e y > < v a l u e > < i n t > 2 < / i n t > < / v a l u e > < / i t e m > < i t e m > < k e y > < s t r i n g > C o l u m n a 4 < / s t r i n g > < / k e y > < v a l u e > < i n t > 3 < / 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C l i e n t W i n d o w X M L " > < C u s t o m C o n t e n t > < ! [ C D A T A [ T a b l a 4 6 ] ] > < / C u s t o m C o n t e n t > < / G e m i n i > 
</file>

<file path=customXml/item4.xml>��< ? x m l   v e r s i o n = " 1 . 0 "   e n c o d i n g = " U T F - 1 6 " ? > < G e m i n i   x m l n s = " h t t p : / / g e m i n i / p i v o t c u s t o m i z a t i o n / S h o w I m p l i c i t M e a s u r e s " > < C u s t o m C o n t e n t > < ! [ C D A T A [ F a l s 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6D2069B127EBCE45806559F560934353" ma:contentTypeVersion="14" ma:contentTypeDescription="Create a new document." ma:contentTypeScope="" ma:versionID="a5bf426e40d96f0d434ec2699f784cdc">
  <xsd:schema xmlns:xsd="http://www.w3.org/2001/XMLSchema" xmlns:xs="http://www.w3.org/2001/XMLSchema" xmlns:p="http://schemas.microsoft.com/office/2006/metadata/properties" xmlns:ns3="7cb5fd98-241d-4832-b68e-7dee6dafcb05" xmlns:ns4="08341cfb-a3dd-41ab-8cf1-e027bec54494" targetNamespace="http://schemas.microsoft.com/office/2006/metadata/properties" ma:root="true" ma:fieldsID="e069ad0883ea704083be96abb9eabb0a" ns3:_="" ns4:_="">
    <xsd:import namespace="7cb5fd98-241d-4832-b68e-7dee6dafcb05"/>
    <xsd:import namespace="08341cfb-a3dd-41ab-8cf1-e027bec544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5fd98-241d-4832-b68e-7dee6dafcb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41cfb-a3dd-41ab-8cf1-e027bec544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1 6 " ? > < G e m i n i   x m l n s = " h t t p : / / g e m i n i / p i v o t c u s t o m i z a t i o n / T a b l e O r d e r " > < C u s t o m C o n t e n t > < ! [ C D A T A [ T a b l a 4 , T a b l a 4 6 ] ] > < / 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78BAF-15F5-4757-BABD-085B07AF37F3}">
  <ds:schemaRefs/>
</ds:datastoreItem>
</file>

<file path=customXml/itemProps10.xml><?xml version="1.0" encoding="utf-8"?>
<ds:datastoreItem xmlns:ds="http://schemas.openxmlformats.org/officeDocument/2006/customXml" ds:itemID="{E2F94240-BCAC-4F79-AF49-A9793C8C8287}">
  <ds:schemaRefs/>
</ds:datastoreItem>
</file>

<file path=customXml/itemProps11.xml><?xml version="1.0" encoding="utf-8"?>
<ds:datastoreItem xmlns:ds="http://schemas.openxmlformats.org/officeDocument/2006/customXml" ds:itemID="{0B0BE2E4-C200-417F-9D74-449F9570A8AF}">
  <ds:schemaRefs/>
</ds:datastoreItem>
</file>

<file path=customXml/itemProps12.xml><?xml version="1.0" encoding="utf-8"?>
<ds:datastoreItem xmlns:ds="http://schemas.openxmlformats.org/officeDocument/2006/customXml" ds:itemID="{EDC3BEE6-D8F9-4AF1-B5E8-F1E76BB6748A}">
  <ds:schemaRefs/>
</ds:datastoreItem>
</file>

<file path=customXml/itemProps13.xml><?xml version="1.0" encoding="utf-8"?>
<ds:datastoreItem xmlns:ds="http://schemas.openxmlformats.org/officeDocument/2006/customXml" ds:itemID="{3FD24E48-F7A2-4208-BC6F-56C91E58A02B}">
  <ds:schemaRefs/>
</ds:datastoreItem>
</file>

<file path=customXml/itemProps14.xml><?xml version="1.0" encoding="utf-8"?>
<ds:datastoreItem xmlns:ds="http://schemas.openxmlformats.org/officeDocument/2006/customXml" ds:itemID="{C8FF8539-2F35-489B-AF96-AC916A55EB98}">
  <ds:schemaRefs/>
</ds:datastoreItem>
</file>

<file path=customXml/itemProps15.xml><?xml version="1.0" encoding="utf-8"?>
<ds:datastoreItem xmlns:ds="http://schemas.openxmlformats.org/officeDocument/2006/customXml" ds:itemID="{CC475992-8341-4AD3-99D0-35C5E8C4B2E8}">
  <ds:schemaRefs/>
</ds:datastoreItem>
</file>

<file path=customXml/itemProps16.xml><?xml version="1.0" encoding="utf-8"?>
<ds:datastoreItem xmlns:ds="http://schemas.openxmlformats.org/officeDocument/2006/customXml" ds:itemID="{C5450255-C4E3-4449-8F52-2E19B8A0277D}">
  <ds:schemaRefs/>
</ds:datastoreItem>
</file>

<file path=customXml/itemProps17.xml><?xml version="1.0" encoding="utf-8"?>
<ds:datastoreItem xmlns:ds="http://schemas.openxmlformats.org/officeDocument/2006/customXml" ds:itemID="{7637B55B-3FB4-48BD-818E-75F8723E414B}">
  <ds:schemaRefs/>
</ds:datastoreItem>
</file>

<file path=customXml/itemProps18.xml><?xml version="1.0" encoding="utf-8"?>
<ds:datastoreItem xmlns:ds="http://schemas.openxmlformats.org/officeDocument/2006/customXml" ds:itemID="{FA37D824-E5AF-44F2-B70E-26A0B7C46150}">
  <ds:schemaRefs/>
</ds:datastoreItem>
</file>

<file path=customXml/itemProps19.xml><?xml version="1.0" encoding="utf-8"?>
<ds:datastoreItem xmlns:ds="http://schemas.openxmlformats.org/officeDocument/2006/customXml" ds:itemID="{DE79230A-74C8-4543-AB3E-96F629157035}">
  <ds:schemaRefs/>
</ds:datastoreItem>
</file>

<file path=customXml/itemProps2.xml><?xml version="1.0" encoding="utf-8"?>
<ds:datastoreItem xmlns:ds="http://schemas.openxmlformats.org/officeDocument/2006/customXml" ds:itemID="{C7068D3B-CB4A-40F2-87C0-7000378A096A}">
  <ds:schemaRefs/>
</ds:datastoreItem>
</file>

<file path=customXml/itemProps20.xml><?xml version="1.0" encoding="utf-8"?>
<ds:datastoreItem xmlns:ds="http://schemas.openxmlformats.org/officeDocument/2006/customXml" ds:itemID="{E8EEF2EF-62A2-479D-875F-2F40167370A5}">
  <ds:schemaRefs/>
</ds:datastoreItem>
</file>

<file path=customXml/itemProps21.xml><?xml version="1.0" encoding="utf-8"?>
<ds:datastoreItem xmlns:ds="http://schemas.openxmlformats.org/officeDocument/2006/customXml" ds:itemID="{4C26AEAC-19B5-42D1-87BE-B4C9128E69B2}">
  <ds:schemaRefs/>
</ds:datastoreItem>
</file>

<file path=customXml/itemProps22.xml><?xml version="1.0" encoding="utf-8"?>
<ds:datastoreItem xmlns:ds="http://schemas.openxmlformats.org/officeDocument/2006/customXml" ds:itemID="{38E7BB66-0558-46AE-8A67-48A944BC093A}">
  <ds:schemaRefs/>
</ds:datastoreItem>
</file>

<file path=customXml/itemProps3.xml><?xml version="1.0" encoding="utf-8"?>
<ds:datastoreItem xmlns:ds="http://schemas.openxmlformats.org/officeDocument/2006/customXml" ds:itemID="{FD2EB2F2-3F16-4CAB-828F-36DA7A5EB7A9}">
  <ds:schemaRefs/>
</ds:datastoreItem>
</file>

<file path=customXml/itemProps4.xml><?xml version="1.0" encoding="utf-8"?>
<ds:datastoreItem xmlns:ds="http://schemas.openxmlformats.org/officeDocument/2006/customXml" ds:itemID="{630A2795-6DB8-4FDE-827E-51392DAA3746}">
  <ds:schemaRefs/>
</ds:datastoreItem>
</file>

<file path=customXml/itemProps5.xml><?xml version="1.0" encoding="utf-8"?>
<ds:datastoreItem xmlns:ds="http://schemas.openxmlformats.org/officeDocument/2006/customXml" ds:itemID="{B1744FDC-43A4-4D38-8918-74CB0F7F8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b5fd98-241d-4832-b68e-7dee6dafcb05"/>
    <ds:schemaRef ds:uri="08341cfb-a3dd-41ab-8cf1-e027bec54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FFCD520E-1BBC-454D-ABEB-E8172B9BD3D8}">
  <ds:schemaRefs>
    <ds:schemaRef ds:uri="7cb5fd98-241d-4832-b68e-7dee6dafcb05"/>
    <ds:schemaRef ds:uri="http://purl.org/dc/elements/1.1/"/>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08341cfb-a3dd-41ab-8cf1-e027bec54494"/>
    <ds:schemaRef ds:uri="http://www.w3.org/XML/1998/namespace"/>
  </ds:schemaRefs>
</ds:datastoreItem>
</file>

<file path=customXml/itemProps7.xml><?xml version="1.0" encoding="utf-8"?>
<ds:datastoreItem xmlns:ds="http://schemas.openxmlformats.org/officeDocument/2006/customXml" ds:itemID="{87E4FD43-542D-4808-8064-D3F190BADF9B}">
  <ds:schemaRefs/>
</ds:datastoreItem>
</file>

<file path=customXml/itemProps8.xml><?xml version="1.0" encoding="utf-8"?>
<ds:datastoreItem xmlns:ds="http://schemas.openxmlformats.org/officeDocument/2006/customXml" ds:itemID="{79EC104F-F8E4-46CC-A8B5-A906A8479EE9}">
  <ds:schemaRefs/>
</ds:datastoreItem>
</file>

<file path=customXml/itemProps9.xml><?xml version="1.0" encoding="utf-8"?>
<ds:datastoreItem xmlns:ds="http://schemas.openxmlformats.org/officeDocument/2006/customXml" ds:itemID="{437F965E-43B7-41CE-9EEE-10629F7879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80</vt:i4>
      </vt:variant>
      <vt:variant>
        <vt:lpstr>Rangos con nombre</vt:lpstr>
      </vt:variant>
      <vt:variant>
        <vt:i4>29</vt:i4>
      </vt:variant>
    </vt:vector>
  </HeadingPairs>
  <TitlesOfParts>
    <vt:vector size="109" baseType="lpstr">
      <vt:lpstr>Datos Generales</vt:lpstr>
      <vt:lpstr>02-02 Conciliación Banc</vt:lpstr>
      <vt:lpstr> Conc. Bancaria Dic-2023 excel</vt:lpstr>
      <vt:lpstr>02-17 Estado de Mov. Bancarios</vt:lpstr>
      <vt:lpstr>02-18 Movimientos Ant. Fin.</vt:lpstr>
      <vt:lpstr>02-19 a Arqueo de Caja</vt:lpstr>
      <vt:lpstr>ASIENTO CAJA CHICA- 37</vt:lpstr>
      <vt:lpstr>02-19 b Arqueo de cheques</vt:lpstr>
      <vt:lpstr>02-22 Transf. Recibidas</vt:lpstr>
      <vt:lpstr>02-2- Deuda Administativa</vt:lpstr>
      <vt:lpstr>asiento 70</vt:lpstr>
      <vt:lpstr>asiento 71</vt:lpstr>
      <vt:lpstr>asiento 72</vt:lpstr>
      <vt:lpstr>asiento 73</vt:lpstr>
      <vt:lpstr>asiento 74</vt:lpstr>
      <vt:lpstr>asiento 38</vt:lpstr>
      <vt:lpstr>asiento 39</vt:lpstr>
      <vt:lpstr>asiento 40</vt:lpstr>
      <vt:lpstr>asiento 41</vt:lpstr>
      <vt:lpstr>asiento 42</vt:lpstr>
      <vt:lpstr>asiento 43</vt:lpstr>
      <vt:lpstr>asiento 44</vt:lpstr>
      <vt:lpstr>asiento 45</vt:lpstr>
      <vt:lpstr>asiento 46</vt:lpstr>
      <vt:lpstr>asiento 47</vt:lpstr>
      <vt:lpstr>asiento 48</vt:lpstr>
      <vt:lpstr>asiento 49</vt:lpstr>
      <vt:lpstr>asiento 50</vt:lpstr>
      <vt:lpstr>asiento 51</vt:lpstr>
      <vt:lpstr>asiento 52</vt:lpstr>
      <vt:lpstr>asiento 53</vt:lpstr>
      <vt:lpstr>asiento 54</vt:lpstr>
      <vt:lpstr>asiento 55</vt:lpstr>
      <vt:lpstr>asiento 56</vt:lpstr>
      <vt:lpstr>asiento 57</vt:lpstr>
      <vt:lpstr>asiento58</vt:lpstr>
      <vt:lpstr>02-30 Comparativo de Bienes.</vt:lpstr>
      <vt:lpstr>02-31 Bienes p.f descargo</vt:lpstr>
      <vt:lpstr>02-32-Adq. Bienes para Transf..</vt:lpstr>
      <vt:lpstr>02-33 a Adq. de Inmuebles</vt:lpstr>
      <vt:lpstr>02-33 b Adq. Muebles e Intangib</vt:lpstr>
      <vt:lpstr>02-36-Cheques Ant. Fin.</vt:lpstr>
      <vt:lpstr>02-37 Obras en Proceso</vt:lpstr>
      <vt:lpstr>02-43 Inv. de Bienes de Consumo</vt:lpstr>
      <vt:lpstr>02-40 Captacion Directa</vt:lpstr>
      <vt:lpstr>02-43 Inv. de Bienes de Consum</vt:lpstr>
      <vt:lpstr>ASIENTO  75 BIENES DE CONSUMO</vt:lpstr>
      <vt:lpstr>inv. materiales de Limpieza</vt:lpstr>
      <vt:lpstr>inv.Matriales de Oficina</vt:lpstr>
      <vt:lpstr>inv.Prendas de Vestit.</vt:lpstr>
      <vt:lpstr>inv. Productos de salud</vt:lpstr>
      <vt:lpstr>02-44 Bienes Inmuebles</vt:lpstr>
      <vt:lpstr>anexo com. al Catastro Nac.</vt:lpstr>
      <vt:lpstr>Listado locales en alquiler</vt:lpstr>
      <vt:lpstr>relacion copias contratos alqs</vt:lpstr>
      <vt:lpstr>certif. Catastro Nac.</vt:lpstr>
      <vt:lpstr>02-45 Inversiones Financ.</vt:lpstr>
      <vt:lpstr>02-46 Propuestas de Asientos </vt:lpstr>
      <vt:lpstr>02-47 Transf. de la Presidencia</vt:lpstr>
      <vt:lpstr>02-48 a Licencias de Software</vt:lpstr>
      <vt:lpstr>02-48 b Pagos Anticip.</vt:lpstr>
      <vt:lpstr>02-48 c Amortización Gastos Pag</vt:lpstr>
      <vt:lpstr>02-48 c 1</vt:lpstr>
      <vt:lpstr>ASIENTO SEGURO PPA 59</vt:lpstr>
      <vt:lpstr>asientos 60</vt:lpstr>
      <vt:lpstr>-asiento 61-</vt:lpstr>
      <vt:lpstr>asiento-62-</vt:lpstr>
      <vt:lpstr>asiento sppa 63</vt:lpstr>
      <vt:lpstr>asiento sppa 64</vt:lpstr>
      <vt:lpstr>sppa 65</vt:lpstr>
      <vt:lpstr>asiento 66</vt:lpstr>
      <vt:lpstr>asiento 67</vt:lpstr>
      <vt:lpstr>sppa-68</vt:lpstr>
      <vt:lpstr>sppa 69</vt:lpstr>
      <vt:lpstr>POLIZA SEGUROS RESERVAS</vt:lpstr>
      <vt:lpstr>02-49 a Anticipo Crédito Impos.</vt:lpstr>
      <vt:lpstr>02-49 b Cta. x Cobrar Org.Rec.</vt:lpstr>
      <vt:lpstr>02-50-Resumen de Valores</vt:lpstr>
      <vt:lpstr>07-01-Planilla Ejec. Rec Ext </vt:lpstr>
      <vt:lpstr>comunicacion de remision</vt:lpstr>
      <vt:lpstr>'02-02 Conciliación Banc'!Área_de_impresión</vt:lpstr>
      <vt:lpstr>'02-17 Estado de Mov. Bancarios'!Área_de_impresión</vt:lpstr>
      <vt:lpstr>'02-18 Movimientos Ant. Fin.'!Área_de_impresión</vt:lpstr>
      <vt:lpstr>'02-19 a Arqueo de Caja'!Área_de_impresión</vt:lpstr>
      <vt:lpstr>'02-19 b Arqueo de cheques'!Área_de_impresión</vt:lpstr>
      <vt:lpstr>'02-22 Transf. Recibidas'!Área_de_impresión</vt:lpstr>
      <vt:lpstr>'02-31 Bienes p.f descargo'!Área_de_impresión</vt:lpstr>
      <vt:lpstr>'02-32-Adq. Bienes para Transf..'!Área_de_impresión</vt:lpstr>
      <vt:lpstr>'02-36-Cheques Ant. Fin.'!Área_de_impresión</vt:lpstr>
      <vt:lpstr>'02-37 Obras en Proceso'!Área_de_impresión</vt:lpstr>
      <vt:lpstr>'02-43 Inv. de Bienes de Consumo'!Área_de_impresión</vt:lpstr>
      <vt:lpstr>'02-44 Bienes Inmuebles'!Área_de_impresión</vt:lpstr>
      <vt:lpstr>'02-46 Propuestas de Asientos '!Área_de_impresión</vt:lpstr>
      <vt:lpstr>'02-48 b Pagos Anticip.'!Área_de_impresión</vt:lpstr>
      <vt:lpstr>'02-48 c Amortización Gastos Pag'!Área_de_impresión</vt:lpstr>
      <vt:lpstr>'02-49 a Anticipo Crédito Impos.'!Área_de_impresión</vt:lpstr>
      <vt:lpstr>'02-50-Resumen de Valores'!Área_de_impresión</vt:lpstr>
      <vt:lpstr>'02-19 a Arqueo de Caja'!Títulos_a_imprimir</vt:lpstr>
      <vt:lpstr>'02-22 Transf. Recibidas'!Títulos_a_imprimir</vt:lpstr>
      <vt:lpstr>'02-31 Bienes p.f descargo'!Títulos_a_imprimir</vt:lpstr>
      <vt:lpstr>'02-32-Adq. Bienes para Transf..'!Títulos_a_imprimir</vt:lpstr>
      <vt:lpstr>'02-33 a Adq. de Inmuebles'!Títulos_a_imprimir</vt:lpstr>
      <vt:lpstr>'02-36-Cheques Ant. Fin.'!Títulos_a_imprimir</vt:lpstr>
      <vt:lpstr>'02-37 Obras en Proceso'!Títulos_a_imprimir</vt:lpstr>
      <vt:lpstr>'02-43 Inv. de Bienes de Consumo'!Títulos_a_imprimir</vt:lpstr>
      <vt:lpstr>'02-44 Bienes Inmuebles'!Títulos_a_imprimir</vt:lpstr>
      <vt:lpstr>'02-47 Transf. de la Presidencia'!Títulos_a_imprimir</vt:lpstr>
      <vt:lpstr>'02-49 a Anticipo Crédito Impos.'!Títulos_a_imprimir</vt:lpstr>
      <vt:lpstr>'02-50-Resumen de Valores'!Títulos_a_imprimir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2024-01-15T18:23:18Z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0x0101006D2069B127EBCE45806559F560934353</vt:lpwstr>
  </property>
</Properties>
</file>